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melendez\Documents\AGENCIA\2020\INFORMES LEY\EKOGUI\2 REPORTE 2020\FINAL\"/>
    </mc:Choice>
  </mc:AlternateContent>
  <bookViews>
    <workbookView xWindow="0" yWindow="0" windowWidth="24000" windowHeight="9630" firstSheet="1" activeTab="6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9" l="1"/>
  <c r="V3" i="9" s="1"/>
  <c r="F9" i="9" s="1"/>
  <c r="W3" i="8"/>
  <c r="C25" i="8" s="1"/>
  <c r="V3" i="7"/>
  <c r="G11" i="1"/>
  <c r="G12" i="1"/>
  <c r="G13" i="1"/>
  <c r="G14" i="1"/>
  <c r="G15" i="1"/>
  <c r="G10" i="1"/>
  <c r="AO3" i="12" l="1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5" i="5"/>
  <c r="F14" i="5"/>
  <c r="F9" i="5"/>
  <c r="F10" i="5"/>
  <c r="F8" i="5"/>
  <c r="F17" i="5"/>
  <c r="F13" i="5"/>
  <c r="C15" i="5"/>
  <c r="C20" i="5"/>
  <c r="C18" i="5"/>
  <c r="C17" i="5"/>
  <c r="C16" i="5"/>
  <c r="C19" i="5" s="1"/>
  <c r="C11" i="5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F11" i="5" l="1"/>
  <c r="V3" i="11"/>
  <c r="V3" i="10"/>
  <c r="F7" i="7" l="1"/>
  <c r="C12" i="5"/>
  <c r="C13" i="5"/>
</calcChain>
</file>

<file path=xl/sharedStrings.xml><?xml version="1.0" encoding="utf-8"?>
<sst xmlns="http://schemas.openxmlformats.org/spreadsheetml/2006/main" count="214" uniqueCount="139">
  <si>
    <t>USUARIOS</t>
  </si>
  <si>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</si>
  <si>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</si>
  <si>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</si>
  <si>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</si>
  <si>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</si>
  <si>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</si>
  <si>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</si>
  <si>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</si>
  <si>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</si>
  <si>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</si>
  <si>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</si>
  <si>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</si>
  <si>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</si>
  <si>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</si>
  <si>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</si>
  <si>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</si>
  <si>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</si>
  <si>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</si>
  <si>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>Abogados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</si>
  <si>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</si>
  <si>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</si>
  <si>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</si>
  <si>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</si>
  <si>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</si>
  <si>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ABOGADOS ACTIVOS</t>
  </si>
  <si>
    <t>CANTIDAD</t>
  </si>
  <si>
    <t>ABOGADOS INACTIVOS</t>
  </si>
  <si>
    <t>INFORMACIÓN</t>
  </si>
  <si>
    <t>ÚLTIMA CAPACITACIÓN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</si>
  <si>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</si>
  <si>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</si>
  <si>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</si>
  <si>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</si>
  <si>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</si>
  <si>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</si>
  <si>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</si>
  <si>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</si>
  <si>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</si>
  <si>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</si>
  <si>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</si>
  <si>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</si>
  <si>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</si>
  <si>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</si>
  <si>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</si>
  <si>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</si>
  <si>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</si>
  <si>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</si>
  <si>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</si>
  <si>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</si>
  <si>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</si>
  <si>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</si>
  <si>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</si>
  <si>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</si>
  <si>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</si>
  <si>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</si>
  <si>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</si>
  <si>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</si>
  <si>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</si>
  <si>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PREJUDICIALES ACTIVOS</t>
  </si>
  <si>
    <t>REGISTRO EN 2020</t>
  </si>
  <si>
    <t>REGISTRO EN 2019</t>
  </si>
  <si>
    <t>REGISTRO EN 2018 Y ANTERIORES</t>
  </si>
  <si>
    <t>TOTAL PREJUDICIALES ACTIVOS</t>
  </si>
  <si>
    <t>PREJUDICIALES TERMINADOS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</si>
  <si>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</si>
  <si>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</si>
  <si>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</si>
  <si>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</si>
  <si>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</si>
  <si>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</si>
  <si>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</si>
  <si>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</si>
  <si>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</si>
  <si>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</si>
  <si>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</si>
  <si>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</si>
  <si>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</si>
  <si>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</si>
  <si>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</si>
  <si>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</si>
  <si>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</si>
  <si>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</si>
  <si>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</si>
  <si>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</si>
  <si>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</si>
  <si>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</si>
  <si>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</si>
  <si>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</si>
  <si>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</si>
  <si>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</si>
  <si>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</si>
  <si>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</si>
  <si>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</si>
  <si>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</si>
  <si>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PROCESO TERMINADOS</t>
  </si>
  <si>
    <t>PROVISIÓN CONTABLE</t>
  </si>
  <si>
    <t>REGISTRO DESDE ABRIL 1 2020</t>
  </si>
  <si>
    <t>REGISTRO ENTRE 1 ENERO Y 31 MARZO 2020</t>
  </si>
  <si>
    <t>REGISTRO EN 2019 Y ANTERIORES</t>
  </si>
  <si>
    <t>ARBITRAMENTOS TERMINADOS  EN TOTAL</t>
  </si>
  <si>
    <t>ACTUALIZADO</t>
  </si>
  <si>
    <t>Entre 21-03-2019 y 31-12-2019</t>
  </si>
  <si>
    <t>Capacitaciones anteriores al 21-03-2020</t>
  </si>
  <si>
    <t>PROCESOS SIN ABOGADO ASIGNADO(1)</t>
  </si>
  <si>
    <t>(1)Anteriores a 15 de junio</t>
  </si>
  <si>
    <t>(2) Con fecha de actuación en 2020</t>
  </si>
  <si>
    <t>TERMINADOS EN EKOGUI EN 2020 (2)</t>
  </si>
  <si>
    <t>PROCESOS ACTIVOS CON ESTADO TERMINADO(3)</t>
  </si>
  <si>
    <r>
      <t>(3)En el reporte de activos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</si>
  <si>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MAYORES A 33.000 SMMLV(4)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</si>
  <si>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</si>
  <si>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</si>
  <si>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</si>
  <si>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</si>
  <si>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</si>
  <si>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</si>
  <si>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</si>
  <si>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</si>
  <si>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TOTAL PREJUDICIALES TERMINADOS en 2020</t>
  </si>
  <si>
    <t>ARBITRAMENTOS TERMINADOS EN EKOGUI</t>
  </si>
  <si>
    <t>(1)Revise esta información en el reporte mensual</t>
  </si>
  <si>
    <t>Tienen Información laboral(3)</t>
  </si>
  <si>
    <t>(3)La visualiza el Administrador</t>
  </si>
  <si>
    <t>(2) La visualiza el abogado</t>
  </si>
  <si>
    <t>Tienen información experiencia(2)</t>
  </si>
  <si>
    <t>Tiene información estudios(2)</t>
  </si>
  <si>
    <t>RETIRADOS EN LA ENTIDAD EN 2020</t>
  </si>
  <si>
    <t>INACTIVADOS EN EKOGUI EN 2020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</si>
  <si>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</si>
  <si>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</si>
  <si>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</si>
  <si>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</si>
  <si>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LILIBETH AGUILERA PUA</t>
  </si>
  <si>
    <t>JESUS HORACIO PARRAGA APONTE</t>
  </si>
  <si>
    <t>YOLANDA MARGARITA SANCHEZ GOMEZ</t>
  </si>
  <si>
    <t>El funcionario Jesus Parraga tiene 3 perfiles activos, como Secretario Técnico del Comité de Conciliación, Administrador de la Entidad y Abogado.
En el perfil de Jefe de Control Interno, para los meses de enero, febrero y los primeros días del mes de marzo, se encontraba la Dra Ana Marlene Huertas Lopez, la cual fue inactivada el día 19 de marzo de 2020.</t>
  </si>
  <si>
    <t>Angencia Nacional de Tierras - ANT</t>
  </si>
  <si>
    <t>Lilibeth Aguilera Púa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</si>
</sst>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21" xfId="0" applyFill="1" applyBorder="1" applyAlignment="1"/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4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workbookViewId="0">
      <selection activeCell="L16" sqref="L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9" t="s">
        <v>94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2:15" ht="23.25" x14ac:dyDescent="0.35">
      <c r="B4" s="79" t="s">
        <v>12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2" t="s">
        <v>129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7"/>
    </row>
    <row r="7" spans="2:15" x14ac:dyDescent="0.25">
      <c r="B7" s="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7"/>
  <sheetViews>
    <sheetView topLeftCell="A4" workbookViewId="0">
      <selection activeCell="F20" sqref="F20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3" t="s">
        <v>0</v>
      </c>
      <c r="C7" s="84"/>
      <c r="D7" s="84"/>
      <c r="E7" s="84"/>
      <c r="F7" s="84"/>
      <c r="G7" s="85"/>
      <c r="T7" s="1" t="s">
        <v>13</v>
      </c>
    </row>
    <row r="8" spans="2:20" x14ac:dyDescent="0.25">
      <c r="B8" s="14"/>
      <c r="C8" s="15"/>
      <c r="D8" s="15"/>
      <c r="E8" s="15"/>
      <c r="F8" s="15"/>
      <c r="G8" s="16"/>
      <c r="T8" s="1" t="s">
        <v>14</v>
      </c>
    </row>
    <row r="9" spans="2:20" x14ac:dyDescent="0.25">
      <c r="B9" s="22" t="s">
        <v>16</v>
      </c>
      <c r="C9" s="23" t="s">
        <v>17</v>
      </c>
      <c r="D9" s="24" t="s">
        <v>7</v>
      </c>
      <c r="E9" s="23" t="s">
        <v>8</v>
      </c>
      <c r="F9" s="23" t="s">
        <v>18</v>
      </c>
      <c r="G9" s="25" t="s">
        <v>101</v>
      </c>
      <c r="T9" s="1" t="s">
        <v>15</v>
      </c>
    </row>
    <row r="10" spans="2:20" x14ac:dyDescent="0.25">
      <c r="B10" s="21" t="s">
        <v>1</v>
      </c>
      <c r="C10" s="59" t="s">
        <v>14</v>
      </c>
      <c r="D10" s="63"/>
      <c r="E10" s="60"/>
      <c r="F10" s="61"/>
      <c r="G10" s="58" t="str">
        <f>IF(F10="","",IF(F10&lt;$T$12,"Desactualizado",""))</f>
        <v/>
      </c>
      <c r="H10" s="42">
        <f>+IF(C10="N/A",1,0)</f>
        <v>0</v>
      </c>
      <c r="I10" s="42">
        <f>+IF(C10="Si",1,0)</f>
        <v>0</v>
      </c>
      <c r="J10" s="42">
        <f>+IF(C10="No",1,0)</f>
        <v>1</v>
      </c>
    </row>
    <row r="11" spans="2:20" x14ac:dyDescent="0.25">
      <c r="B11" s="21" t="s">
        <v>2</v>
      </c>
      <c r="C11" s="59" t="s">
        <v>13</v>
      </c>
      <c r="D11" s="63">
        <v>43627</v>
      </c>
      <c r="E11" s="60" t="s">
        <v>135</v>
      </c>
      <c r="F11" s="61"/>
      <c r="G11" s="58" t="str">
        <f t="shared" ref="G11:G15" si="0">IF(F11="","",IF(F11&lt;$T$12,"Desactualizado",""))</f>
        <v/>
      </c>
      <c r="H11" s="42">
        <f t="shared" ref="H11:H15" si="1">+IF(C11="N/A",1,0)</f>
        <v>0</v>
      </c>
      <c r="I11" s="42">
        <f t="shared" ref="I11:I15" si="2">+IF(C11="Si",1,0)</f>
        <v>1</v>
      </c>
      <c r="J11" s="42">
        <f t="shared" ref="J11:J15" si="3">+IF(C11="No",1,0)</f>
        <v>0</v>
      </c>
    </row>
    <row r="12" spans="2:20" x14ac:dyDescent="0.25">
      <c r="B12" s="21" t="s">
        <v>3</v>
      </c>
      <c r="C12" s="59" t="s">
        <v>14</v>
      </c>
      <c r="D12" s="63"/>
      <c r="E12" s="60"/>
      <c r="F12" s="60"/>
      <c r="G12" s="58" t="str">
        <f t="shared" si="0"/>
        <v/>
      </c>
      <c r="H12" s="42">
        <f t="shared" si="1"/>
        <v>0</v>
      </c>
      <c r="I12" s="42">
        <f t="shared" si="2"/>
        <v>0</v>
      </c>
      <c r="J12" s="42">
        <f t="shared" si="3"/>
        <v>1</v>
      </c>
      <c r="T12" s="49">
        <v>43545</v>
      </c>
    </row>
    <row r="13" spans="2:20" x14ac:dyDescent="0.25">
      <c r="B13" s="21" t="s">
        <v>4</v>
      </c>
      <c r="C13" s="59" t="s">
        <v>13</v>
      </c>
      <c r="D13" s="63">
        <v>43909</v>
      </c>
      <c r="E13" s="60" t="s">
        <v>133</v>
      </c>
      <c r="F13" s="60"/>
      <c r="G13" s="58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5</v>
      </c>
      <c r="C14" s="59" t="s">
        <v>13</v>
      </c>
      <c r="D14" s="63">
        <v>41133</v>
      </c>
      <c r="E14" s="60" t="s">
        <v>134</v>
      </c>
      <c r="F14" s="61">
        <v>43773</v>
      </c>
      <c r="G14" s="58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6</v>
      </c>
      <c r="C15" s="59" t="s">
        <v>13</v>
      </c>
      <c r="D15" s="63">
        <v>41133</v>
      </c>
      <c r="E15" s="60" t="s">
        <v>134</v>
      </c>
      <c r="F15" s="61">
        <v>43712</v>
      </c>
      <c r="G15" s="58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2" t="s">
        <v>132</v>
      </c>
      <c r="C17" s="86" t="s">
        <v>136</v>
      </c>
      <c r="D17" s="87"/>
      <c r="E17" s="87"/>
      <c r="F17" s="87"/>
      <c r="G17" s="88"/>
    </row>
  </sheetData>
  <sheetProtection algorithmName="SHA-512" hashValue="PDJAYRsIPXIGxjO1jyCU7SfuRAX+50uFGcHzf4tiRq3OledIaZdBpG4a5GDLXhGfEXg784qcRUCoKN1AFd/MUw==" saltValue="bVHr7/dBXKKZFPw5Byvmig==" spinCount="100000" sheet="1" objects="1" scenarios="1"/>
  <mergeCells count="2">
    <mergeCell ref="B7:G7"/>
    <mergeCell ref="C17:G17"/>
  </mergeCells>
  <dataValidations count="2">
    <dataValidation type="date" allowBlank="1" showInputMessage="1" showErrorMessage="1" sqref="F10:F15 D10:D15">
      <formula1>40544</formula1>
      <formula2>44012</formula2>
    </dataValidation>
    <dataValidation type="list" allowBlank="1" showInputMessage="1" showErrorMessage="1" sqref="C10:C15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GridLines="0" topLeftCell="A4" workbookViewId="0">
      <selection activeCell="F21" sqref="F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19</v>
      </c>
      <c r="D7" s="35"/>
      <c r="E7" s="26"/>
      <c r="F7" s="89" t="str">
        <f>"Seleccione una muestra de "&amp;V3&amp;" abogados activos y complete la siguiente tabla"</f>
        <v>Seleccione una muestra de 10 abogados activos y complete la siguiente tabla</v>
      </c>
      <c r="G7" s="90"/>
      <c r="H7" s="33"/>
    </row>
    <row r="8" spans="2:22" x14ac:dyDescent="0.25">
      <c r="B8" s="14"/>
      <c r="C8" s="15"/>
      <c r="D8" s="15"/>
      <c r="E8" s="15"/>
      <c r="F8" s="91"/>
      <c r="G8" s="92"/>
      <c r="H8" s="16"/>
      <c r="T8" s="1" t="s">
        <v>14</v>
      </c>
    </row>
    <row r="9" spans="2:22" x14ac:dyDescent="0.25">
      <c r="B9" s="14"/>
      <c r="C9" s="23" t="s">
        <v>25</v>
      </c>
      <c r="D9" s="23" t="s">
        <v>26</v>
      </c>
      <c r="E9" s="6"/>
      <c r="F9" s="24" t="s">
        <v>28</v>
      </c>
      <c r="G9" s="24" t="s">
        <v>21</v>
      </c>
      <c r="H9" s="16"/>
      <c r="T9" s="1" t="s">
        <v>15</v>
      </c>
    </row>
    <row r="10" spans="2:22" x14ac:dyDescent="0.25">
      <c r="B10" s="14"/>
      <c r="C10" s="20" t="s">
        <v>23</v>
      </c>
      <c r="D10" s="59">
        <v>10</v>
      </c>
      <c r="E10" s="6"/>
      <c r="F10" s="20" t="s">
        <v>126</v>
      </c>
      <c r="G10" s="59">
        <v>10</v>
      </c>
      <c r="H10" s="16"/>
    </row>
    <row r="11" spans="2:22" x14ac:dyDescent="0.25">
      <c r="B11" s="14"/>
      <c r="C11" s="20" t="s">
        <v>24</v>
      </c>
      <c r="D11" s="59">
        <v>11</v>
      </c>
      <c r="E11" s="6"/>
      <c r="F11" s="20" t="s">
        <v>125</v>
      </c>
      <c r="G11" s="59">
        <v>10</v>
      </c>
      <c r="H11" s="16"/>
    </row>
    <row r="12" spans="2:22" x14ac:dyDescent="0.25">
      <c r="B12" s="14"/>
      <c r="C12" s="20" t="s">
        <v>32</v>
      </c>
      <c r="D12" s="59">
        <v>11</v>
      </c>
      <c r="E12" s="6"/>
      <c r="F12" s="20" t="s">
        <v>122</v>
      </c>
      <c r="G12" s="59">
        <v>10</v>
      </c>
      <c r="H12" s="16"/>
    </row>
    <row r="13" spans="2:22" x14ac:dyDescent="0.25">
      <c r="B13" s="14"/>
      <c r="C13" s="20" t="s">
        <v>22</v>
      </c>
      <c r="D13" s="59">
        <v>10</v>
      </c>
      <c r="E13" s="6"/>
      <c r="F13" s="55" t="s">
        <v>124</v>
      </c>
      <c r="G13" s="54"/>
      <c r="H13" s="16"/>
    </row>
    <row r="14" spans="2:22" x14ac:dyDescent="0.25">
      <c r="B14" s="14"/>
      <c r="E14" s="6"/>
      <c r="F14" s="56" t="s">
        <v>123</v>
      </c>
      <c r="G14" s="57"/>
      <c r="H14" s="16"/>
    </row>
    <row r="15" spans="2:22" x14ac:dyDescent="0.25">
      <c r="B15" s="14"/>
      <c r="C15" s="23" t="s">
        <v>27</v>
      </c>
      <c r="D15" s="23" t="s">
        <v>26</v>
      </c>
      <c r="E15" s="6"/>
      <c r="H15" s="16"/>
    </row>
    <row r="16" spans="2:22" x14ac:dyDescent="0.25">
      <c r="B16" s="14"/>
      <c r="C16" s="20" t="s">
        <v>127</v>
      </c>
      <c r="D16" s="59">
        <v>7</v>
      </c>
      <c r="E16" s="6"/>
      <c r="F16" s="24" t="s">
        <v>29</v>
      </c>
      <c r="G16" s="24" t="s">
        <v>21</v>
      </c>
      <c r="H16" s="16"/>
    </row>
    <row r="17" spans="2:8" x14ac:dyDescent="0.25">
      <c r="B17" s="14"/>
      <c r="C17" s="20" t="s">
        <v>128</v>
      </c>
      <c r="D17" s="59">
        <v>7</v>
      </c>
      <c r="E17" s="6"/>
      <c r="F17" s="20" t="s">
        <v>30</v>
      </c>
      <c r="G17" s="59">
        <v>0</v>
      </c>
      <c r="H17" s="16"/>
    </row>
    <row r="18" spans="2:8" x14ac:dyDescent="0.25">
      <c r="B18" s="14"/>
      <c r="C18" s="38" t="s">
        <v>121</v>
      </c>
      <c r="D18" s="15"/>
      <c r="E18" s="6"/>
      <c r="F18" s="50" t="s">
        <v>102</v>
      </c>
      <c r="G18" s="59">
        <v>9</v>
      </c>
      <c r="H18" s="16"/>
    </row>
    <row r="19" spans="2:8" ht="15.75" thickBot="1" x14ac:dyDescent="0.3">
      <c r="B19" s="14"/>
      <c r="E19" s="6"/>
      <c r="F19" s="20" t="s">
        <v>103</v>
      </c>
      <c r="G19" s="59">
        <v>0</v>
      </c>
      <c r="H19" s="16"/>
    </row>
    <row r="20" spans="2:8" ht="15.75" thickBot="1" x14ac:dyDescent="0.3">
      <c r="B20" s="14"/>
      <c r="C20" s="93"/>
      <c r="D20" s="94"/>
      <c r="E20" s="6"/>
      <c r="F20" s="20" t="s">
        <v>31</v>
      </c>
      <c r="G20" s="59">
        <v>2</v>
      </c>
      <c r="H20" s="16"/>
    </row>
    <row r="21" spans="2:8" ht="15.75" thickBot="1" x14ac:dyDescent="0.3">
      <c r="B21" s="17"/>
      <c r="C21" s="18"/>
      <c r="D21" s="18"/>
      <c r="E21" s="18"/>
      <c r="F21" s="18"/>
      <c r="G21" s="18"/>
      <c r="H21" s="19"/>
    </row>
  </sheetData>
  <sheetProtection algorithmName="SHA-512" hashValue="xMNW3HHyr6XsM4IrOZlAZGKtXDADnWdZh1AKJCQNJCIuZsDUbBpZaUm49nX/bzq0S9BNhE1DRW4D8qsNW3OXMw==" saltValue="DbJaHhygxzlkTkKksOgoQA==" spinCount="100000" sheet="1" objects="1" scenarios="1"/>
  <mergeCells count="2">
    <mergeCell ref="F7:G8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showGridLines="0" topLeftCell="A19" zoomScale="98" zoomScaleNormal="98" workbookViewId="0">
      <selection activeCell="D30" sqref="D3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9.140625" style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+IF(D16&lt;=10,D10,IF(ROUNDDOWN(D10*10%,0)&lt;10,10,ROUNDDOWN(D10*10%,0)))</f>
        <v>379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95" t="s">
        <v>83</v>
      </c>
      <c r="D6" s="95"/>
      <c r="E6" s="95"/>
      <c r="F6" s="95"/>
      <c r="G6" s="95"/>
      <c r="H6" s="95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14</v>
      </c>
    </row>
    <row r="8" spans="2:23" x14ac:dyDescent="0.25">
      <c r="B8" s="14"/>
      <c r="C8" s="23" t="s">
        <v>38</v>
      </c>
      <c r="D8" s="23" t="s">
        <v>26</v>
      </c>
      <c r="E8" s="6"/>
      <c r="F8" s="37" t="s">
        <v>110</v>
      </c>
      <c r="G8" s="37" t="s">
        <v>20</v>
      </c>
      <c r="H8" s="15"/>
      <c r="I8" s="16"/>
      <c r="U8" s="1" t="s">
        <v>15</v>
      </c>
    </row>
    <row r="9" spans="2:23" x14ac:dyDescent="0.25">
      <c r="B9" s="14"/>
      <c r="C9" s="20" t="s">
        <v>34</v>
      </c>
      <c r="D9" s="59">
        <v>379</v>
      </c>
      <c r="E9" s="6"/>
      <c r="F9" s="20" t="s">
        <v>33</v>
      </c>
      <c r="G9" s="59">
        <v>0</v>
      </c>
      <c r="H9" s="15"/>
      <c r="I9" s="16"/>
    </row>
    <row r="10" spans="2:23" x14ac:dyDescent="0.25">
      <c r="B10" s="14"/>
      <c r="C10" s="20" t="s">
        <v>35</v>
      </c>
      <c r="D10" s="59">
        <v>379</v>
      </c>
      <c r="E10" s="6"/>
      <c r="F10" s="20" t="s">
        <v>75</v>
      </c>
      <c r="G10" s="59">
        <v>0</v>
      </c>
      <c r="H10" s="15"/>
      <c r="I10" s="16"/>
    </row>
    <row r="11" spans="2:23" x14ac:dyDescent="0.25">
      <c r="B11" s="14"/>
      <c r="C11" s="20" t="s">
        <v>104</v>
      </c>
      <c r="D11" s="59">
        <v>0</v>
      </c>
      <c r="E11" s="6"/>
      <c r="F11" s="20" t="s">
        <v>112</v>
      </c>
      <c r="G11" s="59">
        <v>0</v>
      </c>
      <c r="H11" s="15"/>
      <c r="I11" s="16"/>
    </row>
    <row r="12" spans="2:23" x14ac:dyDescent="0.25">
      <c r="B12" s="14"/>
      <c r="C12" s="38" t="s">
        <v>105</v>
      </c>
      <c r="E12" s="6"/>
      <c r="F12" s="38" t="s">
        <v>111</v>
      </c>
      <c r="I12" s="16"/>
    </row>
    <row r="13" spans="2:23" x14ac:dyDescent="0.25">
      <c r="B13" s="14"/>
      <c r="E13" s="6"/>
      <c r="F13" s="38" t="s">
        <v>113</v>
      </c>
      <c r="I13" s="16"/>
    </row>
    <row r="14" spans="2:23" x14ac:dyDescent="0.25">
      <c r="B14" s="14"/>
      <c r="C14" s="23" t="s">
        <v>72</v>
      </c>
      <c r="D14" s="23" t="s">
        <v>26</v>
      </c>
      <c r="E14" s="6"/>
      <c r="F14" s="24" t="s">
        <v>40</v>
      </c>
      <c r="G14" s="24" t="s">
        <v>26</v>
      </c>
      <c r="I14" s="16"/>
    </row>
    <row r="15" spans="2:23" x14ac:dyDescent="0.25">
      <c r="B15" s="14"/>
      <c r="C15" s="20" t="s">
        <v>72</v>
      </c>
      <c r="D15" s="59">
        <v>6</v>
      </c>
      <c r="E15" s="6"/>
      <c r="F15" s="20" t="s">
        <v>41</v>
      </c>
      <c r="G15" s="59">
        <v>351</v>
      </c>
      <c r="I15" s="16"/>
    </row>
    <row r="16" spans="2:23" x14ac:dyDescent="0.25">
      <c r="B16" s="14"/>
      <c r="C16" s="20" t="s">
        <v>107</v>
      </c>
      <c r="D16" s="59">
        <v>6</v>
      </c>
      <c r="E16" s="6"/>
      <c r="F16" s="20" t="s">
        <v>76</v>
      </c>
      <c r="G16" s="59">
        <v>345</v>
      </c>
      <c r="H16" s="15"/>
      <c r="I16" s="16"/>
    </row>
    <row r="17" spans="2:9" x14ac:dyDescent="0.25">
      <c r="B17" s="14"/>
      <c r="C17" s="38" t="s">
        <v>106</v>
      </c>
      <c r="E17" s="6"/>
      <c r="F17" s="20" t="s">
        <v>77</v>
      </c>
      <c r="G17" s="59">
        <v>0</v>
      </c>
      <c r="H17" s="15"/>
      <c r="I17" s="16"/>
    </row>
    <row r="18" spans="2:9" x14ac:dyDescent="0.25">
      <c r="B18" s="14"/>
      <c r="E18" s="6"/>
      <c r="F18" s="20" t="s">
        <v>42</v>
      </c>
      <c r="G18" s="59">
        <v>34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39</v>
      </c>
      <c r="D20" s="51" t="s">
        <v>26</v>
      </c>
      <c r="E20" s="6"/>
      <c r="F20" s="39" t="s">
        <v>96</v>
      </c>
      <c r="G20" s="39" t="s">
        <v>37</v>
      </c>
      <c r="H20" s="40" t="s">
        <v>82</v>
      </c>
      <c r="I20" s="16"/>
    </row>
    <row r="21" spans="2:9" x14ac:dyDescent="0.25">
      <c r="B21" s="14"/>
      <c r="C21" s="20" t="s">
        <v>95</v>
      </c>
      <c r="D21" s="59">
        <v>70</v>
      </c>
      <c r="E21" s="6"/>
      <c r="F21" s="20" t="s">
        <v>78</v>
      </c>
      <c r="G21" s="59">
        <v>3</v>
      </c>
      <c r="H21" s="59">
        <v>1</v>
      </c>
      <c r="I21" s="16"/>
    </row>
    <row r="22" spans="2:9" x14ac:dyDescent="0.25">
      <c r="B22" s="14"/>
      <c r="C22" s="20" t="s">
        <v>108</v>
      </c>
      <c r="D22" s="59">
        <v>35</v>
      </c>
      <c r="E22" s="6"/>
      <c r="F22" s="20" t="s">
        <v>79</v>
      </c>
      <c r="G22" s="59">
        <v>56</v>
      </c>
      <c r="H22" s="59">
        <v>50</v>
      </c>
      <c r="I22" s="16"/>
    </row>
    <row r="23" spans="2:9" x14ac:dyDescent="0.25">
      <c r="B23" s="14"/>
      <c r="C23" s="38" t="s">
        <v>109</v>
      </c>
      <c r="D23" s="38"/>
      <c r="E23" s="6"/>
      <c r="F23" s="20" t="s">
        <v>80</v>
      </c>
      <c r="G23" s="59">
        <v>286</v>
      </c>
      <c r="H23" s="59">
        <v>285</v>
      </c>
      <c r="I23" s="16"/>
    </row>
    <row r="24" spans="2:9" x14ac:dyDescent="0.25">
      <c r="B24" s="14"/>
      <c r="C24" s="15"/>
      <c r="E24" s="6"/>
      <c r="F24" s="20" t="s">
        <v>81</v>
      </c>
      <c r="G24" s="59">
        <v>0</v>
      </c>
      <c r="H24" s="59">
        <v>0</v>
      </c>
      <c r="I24" s="16"/>
    </row>
    <row r="25" spans="2:9" x14ac:dyDescent="0.25">
      <c r="B25" s="14"/>
      <c r="C25" s="52" t="str">
        <f>"Seleccione "&amp;W3&amp;" procesos teminados en 2020 y llene la siguiente tabla:"</f>
        <v>Seleccione 379 procesos teminados en 2020 y llene la siguiente tabla:</v>
      </c>
      <c r="D25" s="53"/>
      <c r="E25" s="6"/>
      <c r="F25" s="15"/>
      <c r="G25" s="15"/>
      <c r="H25" s="15"/>
      <c r="I25" s="16"/>
    </row>
    <row r="26" spans="2:9" x14ac:dyDescent="0.25">
      <c r="B26" s="14"/>
      <c r="C26" s="51" t="s">
        <v>131</v>
      </c>
      <c r="D26" s="51" t="s">
        <v>26</v>
      </c>
      <c r="E26" s="6"/>
      <c r="F26" s="96" t="s">
        <v>130</v>
      </c>
      <c r="G26" s="97"/>
      <c r="H26" s="98"/>
      <c r="I26" s="16"/>
    </row>
    <row r="27" spans="2:9" x14ac:dyDescent="0.25">
      <c r="B27" s="14"/>
      <c r="C27" s="20" t="s">
        <v>114</v>
      </c>
      <c r="D27" s="59">
        <v>6</v>
      </c>
      <c r="E27" s="6"/>
      <c r="F27" s="65"/>
      <c r="G27" s="66"/>
      <c r="H27" s="67"/>
      <c r="I27" s="16"/>
    </row>
    <row r="28" spans="2:9" x14ac:dyDescent="0.25">
      <c r="B28" s="14"/>
      <c r="C28" s="20" t="s">
        <v>115</v>
      </c>
      <c r="D28" s="59">
        <v>2</v>
      </c>
      <c r="E28" s="6"/>
      <c r="F28" s="64"/>
      <c r="G28" s="68"/>
      <c r="H28" s="69"/>
      <c r="I28" s="16"/>
    </row>
    <row r="29" spans="2:9" x14ac:dyDescent="0.25">
      <c r="B29" s="14"/>
      <c r="C29" s="20" t="s">
        <v>116</v>
      </c>
      <c r="D29" s="59">
        <v>0</v>
      </c>
      <c r="E29" s="6"/>
      <c r="F29" s="64"/>
      <c r="G29" s="68"/>
      <c r="H29" s="69"/>
      <c r="I29" s="16"/>
    </row>
    <row r="30" spans="2:9" x14ac:dyDescent="0.25">
      <c r="B30" s="14"/>
      <c r="C30" s="20" t="s">
        <v>117</v>
      </c>
      <c r="D30" s="59">
        <v>0</v>
      </c>
      <c r="E30" s="6"/>
      <c r="F30" s="64"/>
      <c r="G30" s="68"/>
      <c r="H30" s="69"/>
      <c r="I30" s="16"/>
    </row>
    <row r="31" spans="2:9" x14ac:dyDescent="0.25">
      <c r="B31" s="14"/>
      <c r="C31" s="20" t="s">
        <v>118</v>
      </c>
      <c r="D31" s="59">
        <v>0</v>
      </c>
      <c r="E31" s="6"/>
      <c r="F31" s="70"/>
      <c r="G31" s="71"/>
      <c r="H31" s="72"/>
      <c r="I31" s="16"/>
    </row>
    <row r="32" spans="2:9" x14ac:dyDescent="0.25">
      <c r="B32" s="14"/>
      <c r="C32" s="15"/>
      <c r="E32" s="6"/>
      <c r="F32" s="15"/>
      <c r="G32" s="15"/>
      <c r="H32" s="15"/>
      <c r="I32" s="16"/>
    </row>
    <row r="33" spans="2:9" ht="15.75" thickBot="1" x14ac:dyDescent="0.3">
      <c r="B33" s="17"/>
      <c r="C33" s="18"/>
      <c r="D33" s="18"/>
      <c r="E33" s="18"/>
      <c r="F33" s="18"/>
      <c r="G33" s="18"/>
      <c r="H33" s="18"/>
      <c r="I33" s="19"/>
    </row>
  </sheetData>
  <sheetProtection algorithmName="SHA-512" hashValue="/inFOwLMizLpgp0qIzWx5nVQClbXzdGyofU6WjHFU1NPw3ElnlV2hQWawHacitcjSz+TgnrLvcC/DSQVi/5IxA==" saltValue="b9t8XrS4cSFEqeODI36dBg==" spinCount="100000" sheet="1" objects="1" scenarios="1"/>
  <mergeCells count="2">
    <mergeCell ref="C6:H6"/>
    <mergeCell ref="F26:H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opLeftCell="A4" workbookViewId="0">
      <selection activeCell="D20" sqref="D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0.14062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2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95" t="s">
        <v>65</v>
      </c>
      <c r="D7" s="95"/>
      <c r="E7" s="95"/>
      <c r="F7" s="95"/>
      <c r="G7" s="95"/>
      <c r="H7" s="33"/>
    </row>
    <row r="8" spans="2:22" x14ac:dyDescent="0.25">
      <c r="B8" s="14"/>
      <c r="C8" s="15"/>
      <c r="D8" s="15"/>
      <c r="E8" s="15"/>
      <c r="H8" s="16"/>
      <c r="T8" s="1" t="s">
        <v>14</v>
      </c>
    </row>
    <row r="9" spans="2:22" ht="15" customHeight="1" x14ac:dyDescent="0.25">
      <c r="B9" s="14"/>
      <c r="C9" s="23" t="s">
        <v>59</v>
      </c>
      <c r="D9" s="23" t="s">
        <v>26</v>
      </c>
      <c r="E9" s="6"/>
      <c r="F9" s="89" t="str">
        <f>"Seleccione una muestra de "&amp;V3&amp;" prejudiciales activos registrados antes de 31 de marzo y complete la siguiente tabla"</f>
        <v>Seleccione una muestra de 2 prejudiciales activos registrados antes de 31 de marzo y complete la siguiente tabla</v>
      </c>
      <c r="G9" s="90"/>
      <c r="H9" s="16"/>
      <c r="T9" s="1" t="s">
        <v>15</v>
      </c>
    </row>
    <row r="10" spans="2:22" x14ac:dyDescent="0.25">
      <c r="B10" s="14"/>
      <c r="C10" s="20" t="s">
        <v>63</v>
      </c>
      <c r="D10" s="59">
        <v>6</v>
      </c>
      <c r="E10" s="6"/>
      <c r="F10" s="91"/>
      <c r="G10" s="92"/>
      <c r="H10" s="16"/>
    </row>
    <row r="11" spans="2:22" x14ac:dyDescent="0.25">
      <c r="B11" s="14"/>
      <c r="C11" s="20" t="s">
        <v>66</v>
      </c>
      <c r="D11" s="59">
        <v>7</v>
      </c>
      <c r="E11" s="6"/>
      <c r="F11" s="24" t="s">
        <v>39</v>
      </c>
      <c r="G11" s="24" t="s">
        <v>68</v>
      </c>
      <c r="H11" s="16"/>
    </row>
    <row r="12" spans="2:22" x14ac:dyDescent="0.25">
      <c r="B12" s="14"/>
      <c r="C12" s="20" t="s">
        <v>97</v>
      </c>
      <c r="D12" s="59">
        <v>4</v>
      </c>
      <c r="E12" s="6"/>
      <c r="F12" s="36" t="s">
        <v>69</v>
      </c>
      <c r="G12" s="73">
        <v>2</v>
      </c>
      <c r="H12" s="16"/>
    </row>
    <row r="13" spans="2:22" x14ac:dyDescent="0.25">
      <c r="B13" s="14"/>
      <c r="C13" s="20" t="s">
        <v>98</v>
      </c>
      <c r="D13" s="59">
        <v>0</v>
      </c>
      <c r="E13" s="6"/>
      <c r="F13" s="20" t="s">
        <v>70</v>
      </c>
      <c r="G13" s="59">
        <v>0</v>
      </c>
      <c r="H13" s="16"/>
    </row>
    <row r="14" spans="2:22" x14ac:dyDescent="0.25">
      <c r="B14" s="14"/>
      <c r="C14" s="20" t="s">
        <v>99</v>
      </c>
      <c r="D14" s="59">
        <v>2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64</v>
      </c>
      <c r="D16" s="23" t="s">
        <v>26</v>
      </c>
      <c r="E16" s="6"/>
      <c r="F16" s="99" t="s">
        <v>130</v>
      </c>
      <c r="G16" s="100"/>
      <c r="H16" s="16"/>
    </row>
    <row r="17" spans="2:8" x14ac:dyDescent="0.25">
      <c r="B17" s="14"/>
      <c r="C17" s="20" t="s">
        <v>119</v>
      </c>
      <c r="D17" s="59">
        <v>0</v>
      </c>
      <c r="E17" s="6"/>
      <c r="F17" s="74"/>
      <c r="G17" s="75"/>
      <c r="H17" s="16"/>
    </row>
    <row r="18" spans="2:8" x14ac:dyDescent="0.25">
      <c r="B18" s="14"/>
      <c r="C18" s="20" t="s">
        <v>84</v>
      </c>
      <c r="D18" s="59">
        <v>58</v>
      </c>
      <c r="E18" s="6"/>
      <c r="F18" s="74"/>
      <c r="G18" s="75"/>
      <c r="H18" s="16"/>
    </row>
    <row r="19" spans="2:8" x14ac:dyDescent="0.25">
      <c r="B19" s="14"/>
      <c r="C19"/>
      <c r="D19"/>
      <c r="E19" s="6"/>
      <c r="F19" s="76"/>
      <c r="G19" s="77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1v16gh64oszuxvIjXR9QnNy+ZhrtkJai6bU2RJfKE9S9CCYfDhwdIN8t7miDs1F/sV3zbdA398VlgZ9d5jN1nA==" saltValue="Kj9KZ8xAhNg3awDvdH6Ysg==" spinCount="100000" sheet="1" objects="1" scenarios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>
      <selection activeCell="G10" sqref="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9.42578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85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85</v>
      </c>
      <c r="D8" s="23" t="s">
        <v>26</v>
      </c>
      <c r="E8" s="6"/>
      <c r="F8" s="23" t="s">
        <v>85</v>
      </c>
      <c r="G8" s="23" t="s">
        <v>26</v>
      </c>
      <c r="H8" s="16"/>
      <c r="T8" s="1" t="s">
        <v>15</v>
      </c>
    </row>
    <row r="9" spans="2:22" x14ac:dyDescent="0.25">
      <c r="B9" s="14"/>
      <c r="C9" s="20" t="s">
        <v>86</v>
      </c>
      <c r="D9" s="59">
        <v>0</v>
      </c>
      <c r="E9" s="6"/>
      <c r="F9" s="20" t="s">
        <v>100</v>
      </c>
      <c r="G9" s="78">
        <v>0</v>
      </c>
      <c r="H9" s="16"/>
    </row>
    <row r="10" spans="2:22" x14ac:dyDescent="0.25">
      <c r="B10" s="14"/>
      <c r="C10" s="20" t="s">
        <v>87</v>
      </c>
      <c r="D10" s="59">
        <v>0</v>
      </c>
      <c r="E10" s="6"/>
      <c r="F10" s="20" t="s">
        <v>120</v>
      </c>
      <c r="G10" s="78">
        <v>0</v>
      </c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oWB62g8mzeBxmgDCG9HLBNuaxnoGZJJebj/1zGgBFE+K+AUzshpw2oQ4nuwFZqHXkI8te6dRLInDxDk7Uh7BmQ==" saltValue="mi7h94MxPg0YuxhdXuvyM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95" t="s">
        <v>9</v>
      </c>
      <c r="D6" s="95"/>
      <c r="E6" s="26"/>
      <c r="F6"/>
      <c r="G6"/>
      <c r="H6" s="33"/>
      <c r="T6" s="1" t="s">
        <v>13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38</v>
      </c>
      <c r="D8" s="23" t="s">
        <v>26</v>
      </c>
      <c r="E8" s="6"/>
      <c r="F8"/>
      <c r="G8"/>
      <c r="H8" s="16"/>
      <c r="T8" s="1" t="s">
        <v>15</v>
      </c>
    </row>
    <row r="9" spans="2:22" x14ac:dyDescent="0.25">
      <c r="B9" s="14"/>
      <c r="C9" s="20" t="s">
        <v>89</v>
      </c>
      <c r="D9" s="59" t="s">
        <v>13</v>
      </c>
      <c r="E9" s="6"/>
      <c r="F9"/>
      <c r="G9"/>
      <c r="H9" s="16"/>
    </row>
    <row r="10" spans="2:22" x14ac:dyDescent="0.25">
      <c r="B10" s="14"/>
      <c r="C10" s="20" t="s">
        <v>90</v>
      </c>
      <c r="D10" s="59"/>
      <c r="E10" s="6"/>
      <c r="F10"/>
      <c r="G10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ivCgTj8RPjufww2Rv+OlBhmv2L4NGoC5DquXzF3WsvPnCiINJBo/7UPh+4s2DTt2MPDrLriFtAPH2BbcbxQt3g==" saltValue="e0na9ylxftKRDbGrciBOqQ==" spinCount="100000" sheet="1" objects="1" scenarios="1"/>
  <mergeCells count="1">
    <mergeCell ref="C6:D6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workbookViewId="0">
      <selection activeCell="I11" sqref="I11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02" t="s">
        <v>11</v>
      </c>
      <c r="C2" s="102"/>
      <c r="D2" s="102"/>
      <c r="E2" s="102"/>
      <c r="F2" s="102"/>
      <c r="G2" s="102"/>
      <c r="H2" s="47"/>
      <c r="I2" s="47"/>
      <c r="J2" s="47"/>
      <c r="K2" s="47"/>
      <c r="L2" s="47"/>
      <c r="M2" s="48"/>
    </row>
    <row r="3" spans="2:13" ht="18.75" x14ac:dyDescent="0.3">
      <c r="B3" s="102" t="s">
        <v>12</v>
      </c>
      <c r="C3" s="102"/>
      <c r="D3" s="102"/>
      <c r="E3" s="102"/>
      <c r="F3" s="102"/>
      <c r="G3" s="102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44</v>
      </c>
      <c r="C5" s="101" t="s">
        <v>137</v>
      </c>
      <c r="D5" s="101"/>
      <c r="E5" s="101"/>
      <c r="F5" s="101"/>
      <c r="G5" s="101"/>
      <c r="H5" s="6"/>
      <c r="I5" s="6"/>
      <c r="J5" s="6"/>
    </row>
    <row r="6" spans="2:13" x14ac:dyDescent="0.25">
      <c r="B6" t="s">
        <v>4</v>
      </c>
      <c r="C6" s="101" t="s">
        <v>138</v>
      </c>
      <c r="D6" s="101"/>
      <c r="E6" s="101"/>
      <c r="F6" s="101"/>
      <c r="G6" s="101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45</v>
      </c>
      <c r="C8" s="44" t="str">
        <f>+IF(SUM(USUARIOS!I10:J15)=0,"Falta diligenciar","")</f>
        <v/>
      </c>
      <c r="E8" t="s">
        <v>93</v>
      </c>
      <c r="F8" s="44" t="str">
        <f>+IF(PREJUDICIALES!$D$10="","Falta  actualizar","")</f>
        <v/>
      </c>
    </row>
    <row r="9" spans="2:13" x14ac:dyDescent="0.25">
      <c r="B9" s="43" t="s">
        <v>48</v>
      </c>
      <c r="C9" s="45">
        <f>+SUM(USUARIOS!I10:I15)/(6-SUM(USUARIOS!H10:H15))</f>
        <v>0.66666666666666663</v>
      </c>
      <c r="E9" s="43" t="s">
        <v>53</v>
      </c>
      <c r="F9" s="43">
        <f>+PREJUDICIALES!$D$11</f>
        <v>7</v>
      </c>
    </row>
    <row r="10" spans="2:13" x14ac:dyDescent="0.25">
      <c r="B10" s="43" t="s">
        <v>46</v>
      </c>
      <c r="C10" s="43">
        <f>+ABOGADOS!$D$11+SUM(USUARIOS!I10:I15)</f>
        <v>15</v>
      </c>
      <c r="E10" s="43" t="s">
        <v>51</v>
      </c>
      <c r="F10" s="43">
        <f>+PREJUDICIALES!$D$11/PREJUDICIALES!$D$10</f>
        <v>1.1666666666666667</v>
      </c>
    </row>
    <row r="11" spans="2:13" x14ac:dyDescent="0.25">
      <c r="B11" s="43" t="s">
        <v>10</v>
      </c>
      <c r="C11" s="43">
        <f>+ABOGADOS!$D$14/ABOGADOS!$D$11</f>
        <v>0</v>
      </c>
      <c r="E11" s="43" t="s">
        <v>55</v>
      </c>
      <c r="F11" s="43">
        <f>+PREJUDICIALES!$G$13/PREJUDICIALES!$V$3</f>
        <v>0</v>
      </c>
    </row>
    <row r="12" spans="2:13" x14ac:dyDescent="0.25">
      <c r="B12" s="43" t="s">
        <v>47</v>
      </c>
      <c r="C12" s="43">
        <f>+(ABOGADOS!$G$17+ABOGADOS!$G$18+ABOGADOS!$G$19*0.5)/ABOGADOS!$V$3</f>
        <v>0.9</v>
      </c>
    </row>
    <row r="13" spans="2:13" x14ac:dyDescent="0.25">
      <c r="B13" s="43" t="s">
        <v>54</v>
      </c>
      <c r="C13" s="43">
        <f>+(ABOGADOS!$G$10+ABOGADOS!$G$11+ABOGADOS!$G$12)/(ABOGADOS!$V$3*3)</f>
        <v>1</v>
      </c>
      <c r="E13" t="s">
        <v>85</v>
      </c>
      <c r="F13" s="44" t="str">
        <f>+IF(JUDICIALES!$D$9="","Falta  actualizar","")</f>
        <v/>
      </c>
    </row>
    <row r="14" spans="2:13" x14ac:dyDescent="0.25">
      <c r="E14" s="43" t="s">
        <v>52</v>
      </c>
      <c r="F14" s="43">
        <f>+ARBITRAMENTOS!D10</f>
        <v>0</v>
      </c>
    </row>
    <row r="15" spans="2:13" x14ac:dyDescent="0.25">
      <c r="B15" t="s">
        <v>92</v>
      </c>
      <c r="C15" s="44" t="str">
        <f>+IF(JUDICIALES!$D$9="","Falta  actualizar","")</f>
        <v/>
      </c>
      <c r="E15" s="43" t="s">
        <v>51</v>
      </c>
      <c r="F15" s="43" t="e">
        <f>+ARBITRAMENTOS!D10/ARBITRAMENTOS!D9</f>
        <v>#DIV/0!</v>
      </c>
    </row>
    <row r="16" spans="2:13" x14ac:dyDescent="0.25">
      <c r="B16" s="43" t="s">
        <v>49</v>
      </c>
      <c r="C16" s="43">
        <f>+JUDICIALES!$D$10</f>
        <v>379</v>
      </c>
    </row>
    <row r="17" spans="2:6" x14ac:dyDescent="0.25">
      <c r="B17" s="43" t="s">
        <v>51</v>
      </c>
      <c r="C17" s="43">
        <f>+JUDICIALES!$D$10/JUDICIALES!$D$9</f>
        <v>1</v>
      </c>
      <c r="E17" t="s">
        <v>88</v>
      </c>
      <c r="F17" s="44" t="str">
        <f>+IF(JUDICIALES!$D$9="","Falta  actualizar","")</f>
        <v/>
      </c>
    </row>
    <row r="18" spans="2:6" x14ac:dyDescent="0.25">
      <c r="B18" s="43" t="s">
        <v>58</v>
      </c>
      <c r="C18" s="43" t="e">
        <f>+JUDICIALES!$G$11/JUDICIALES!$G$10</f>
        <v>#DIV/0!</v>
      </c>
      <c r="E18" s="43" t="s">
        <v>56</v>
      </c>
      <c r="F18" s="43">
        <f>+PAGOS!D10</f>
        <v>0</v>
      </c>
    </row>
    <row r="19" spans="2:6" x14ac:dyDescent="0.25">
      <c r="B19" s="43" t="s">
        <v>50</v>
      </c>
      <c r="C19" s="43">
        <f>+C16/ABOGADOS!$D$11</f>
        <v>34.454545454545453</v>
      </c>
      <c r="E19" s="43" t="s">
        <v>57</v>
      </c>
      <c r="F19" s="43" t="str">
        <f>+IF(PAGOS!D9="No","No aplica","si")</f>
        <v>si</v>
      </c>
    </row>
    <row r="20" spans="2:6" x14ac:dyDescent="0.25">
      <c r="B20" s="43" t="s">
        <v>91</v>
      </c>
      <c r="C20" s="43">
        <f>1-(JUDICIALES!$H$22+JUDICIALES!$H$23+JUDICIALES!$H$24)/(JUDICIALES!$G$22+JUDICIALES!$G$23+JUDICIALES!$G$24)</f>
        <v>2.0467836257309968E-2</v>
      </c>
    </row>
    <row r="21" spans="2:6" ht="15.75" thickBot="1" x14ac:dyDescent="0.3"/>
    <row r="22" spans="2:6" x14ac:dyDescent="0.25">
      <c r="B22" s="2" t="s">
        <v>132</v>
      </c>
      <c r="C22" s="3"/>
      <c r="D22" s="3"/>
      <c r="E22" s="3"/>
      <c r="F22" s="4"/>
    </row>
    <row r="23" spans="2:6" x14ac:dyDescent="0.25">
      <c r="B23" s="103"/>
      <c r="C23" s="104"/>
      <c r="D23" s="104"/>
      <c r="E23" s="104"/>
      <c r="F23" s="105"/>
    </row>
    <row r="24" spans="2:6" x14ac:dyDescent="0.25">
      <c r="B24" s="103"/>
      <c r="C24" s="104"/>
      <c r="D24" s="104"/>
      <c r="E24" s="104"/>
      <c r="F24" s="105"/>
    </row>
    <row r="25" spans="2:6" x14ac:dyDescent="0.25">
      <c r="B25" s="103"/>
      <c r="C25" s="104"/>
      <c r="D25" s="104"/>
      <c r="E25" s="104"/>
      <c r="F25" s="105"/>
    </row>
    <row r="26" spans="2:6" ht="15.75" thickBot="1" x14ac:dyDescent="0.3">
      <c r="B26" s="106"/>
      <c r="C26" s="107"/>
      <c r="D26" s="107"/>
      <c r="E26" s="107"/>
      <c r="F26" s="108"/>
    </row>
  </sheetData>
  <sheetProtection algorithmName="SHA-512" hashValue="v/A3/ct4kfTdKlo6KouNRT9nH53VbVNIIhfkKs+WbLhMDNMGGLqKD81jY4VbdueOJ/nl+pY0YuE/dIkmKcgAzA==" saltValue="vUQFfrevOAr2Osg2xurag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"/>
  <sheetViews>
    <sheetView workbookViewId="0">
      <selection activeCell="A2" sqref="A2"/>
    </sheetView>
  </sheetViews>
  <sheetFormatPr baseColWidth="10" defaultRowHeight="15" x14ac:dyDescent="0.25"/>
  <sheetData>
    <row r="2" spans="1:4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34</v>
      </c>
      <c r="H2" t="s">
        <v>35</v>
      </c>
      <c r="I2" t="s">
        <v>36</v>
      </c>
      <c r="J2" t="s">
        <v>72</v>
      </c>
      <c r="K2" t="s">
        <v>71</v>
      </c>
      <c r="L2" t="s">
        <v>43</v>
      </c>
      <c r="M2" t="s">
        <v>73</v>
      </c>
      <c r="N2" t="s">
        <v>33</v>
      </c>
      <c r="O2" t="s">
        <v>75</v>
      </c>
      <c r="P2" t="s">
        <v>74</v>
      </c>
      <c r="Q2" t="s">
        <v>41</v>
      </c>
      <c r="R2" t="s">
        <v>76</v>
      </c>
      <c r="S2" t="s">
        <v>77</v>
      </c>
      <c r="T2" t="s">
        <v>42</v>
      </c>
      <c r="U2" t="s">
        <v>78</v>
      </c>
      <c r="V2" t="s">
        <v>79</v>
      </c>
      <c r="W2" t="s">
        <v>80</v>
      </c>
      <c r="X2" t="s">
        <v>81</v>
      </c>
      <c r="Y2" t="s">
        <v>78</v>
      </c>
      <c r="Z2" t="s">
        <v>79</v>
      </c>
      <c r="AA2" t="s">
        <v>80</v>
      </c>
      <c r="AB2" t="s">
        <v>81</v>
      </c>
      <c r="AC2" t="s">
        <v>63</v>
      </c>
      <c r="AD2" t="s">
        <v>66</v>
      </c>
      <c r="AE2" t="s">
        <v>60</v>
      </c>
      <c r="AF2" t="s">
        <v>61</v>
      </c>
      <c r="AG2" t="s">
        <v>62</v>
      </c>
      <c r="AH2" t="s">
        <v>67</v>
      </c>
      <c r="AI2" t="s">
        <v>84</v>
      </c>
      <c r="AJ2" t="s">
        <v>69</v>
      </c>
      <c r="AK2" t="s">
        <v>70</v>
      </c>
      <c r="AL2" t="s">
        <v>86</v>
      </c>
      <c r="AM2" t="s">
        <v>87</v>
      </c>
      <c r="AN2" s="15" t="s">
        <v>89</v>
      </c>
      <c r="AO2" s="15" t="s">
        <v>90</v>
      </c>
    </row>
    <row r="3" spans="1:41" x14ac:dyDescent="0.25">
      <c r="A3" t="str">
        <f>+USUARIOS!C10</f>
        <v>No</v>
      </c>
      <c r="B3" t="str">
        <f>+USUARIOS!C11</f>
        <v>Si</v>
      </c>
      <c r="C3" t="str">
        <f>+USUARIOS!C12</f>
        <v>No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379</v>
      </c>
      <c r="H3">
        <f>+JUDICIALES!D10</f>
        <v>379</v>
      </c>
      <c r="I3">
        <f>+JUDICIALES!D11</f>
        <v>0</v>
      </c>
      <c r="J3">
        <f>+JUDICIALES!D15</f>
        <v>6</v>
      </c>
      <c r="K3">
        <f>+JUDICIALES!D16</f>
        <v>6</v>
      </c>
      <c r="L3">
        <f>+JUDICIALES!D21</f>
        <v>70</v>
      </c>
      <c r="M3">
        <f>+JUDICIALES!D22</f>
        <v>35</v>
      </c>
      <c r="N3">
        <f>+JUDICIALES!G9</f>
        <v>0</v>
      </c>
      <c r="O3">
        <f>+JUDICIALES!G10</f>
        <v>0</v>
      </c>
      <c r="P3">
        <f>+JUDICIALES!G11</f>
        <v>0</v>
      </c>
      <c r="Q3">
        <f>+JUDICIALES!G15</f>
        <v>351</v>
      </c>
      <c r="R3">
        <f>+JUDICIALES!G16</f>
        <v>345</v>
      </c>
      <c r="S3">
        <f>+JUDICIALES!G17</f>
        <v>0</v>
      </c>
      <c r="T3">
        <f>+JUDICIALES!G18</f>
        <v>34</v>
      </c>
      <c r="U3">
        <f>+JUDICIALES!G21</f>
        <v>3</v>
      </c>
      <c r="V3">
        <f>+JUDICIALES!G22</f>
        <v>56</v>
      </c>
      <c r="W3">
        <f>+JUDICIALES!G23</f>
        <v>286</v>
      </c>
      <c r="X3">
        <f>+JUDICIALES!G24</f>
        <v>0</v>
      </c>
      <c r="Y3">
        <f>+JUDICIALES!H21</f>
        <v>1</v>
      </c>
      <c r="Z3">
        <f>+JUDICIALES!H22</f>
        <v>50</v>
      </c>
      <c r="AA3">
        <f>+JUDICIALES!H23</f>
        <v>285</v>
      </c>
      <c r="AB3">
        <f>+JUDICIALES!H24</f>
        <v>0</v>
      </c>
      <c r="AC3">
        <f>+PREJUDICIALES!D10</f>
        <v>6</v>
      </c>
      <c r="AD3">
        <f>+PREJUDICIALES!D11</f>
        <v>7</v>
      </c>
      <c r="AE3">
        <f>+PREJUDICIALES!D12</f>
        <v>4</v>
      </c>
      <c r="AF3">
        <f>+PREJUDICIALES!D13</f>
        <v>0</v>
      </c>
      <c r="AG3">
        <f>+PREJUDICIALES!D14</f>
        <v>2</v>
      </c>
      <c r="AH3">
        <f>+PREJUDICIALES!D17</f>
        <v>0</v>
      </c>
      <c r="AI3">
        <f>+PREJUDICIALES!D18</f>
        <v>58</v>
      </c>
      <c r="AJ3">
        <f>+PREJUDICIALES!G12</f>
        <v>2</v>
      </c>
      <c r="AK3">
        <f>+PREJUDICIALES!G13</f>
        <v>0</v>
      </c>
      <c r="AL3">
        <f>+ARBITRAMENTOS!D9</f>
        <v>0</v>
      </c>
      <c r="AM3">
        <f>+ARBITRAMENTOS!D10</f>
        <v>0</v>
      </c>
      <c r="AN3" t="str">
        <f>+PAGOS!D9</f>
        <v>Si</v>
      </c>
      <c r="AO3">
        <f>+PAGOS!D10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Andrea Paola Melendez Pineda</cp:lastModifiedBy>
  <dcterms:created xsi:type="dcterms:W3CDTF">2020-06-25T21:16:25Z</dcterms:created>
  <dcterms:modified xsi:type="dcterms:W3CDTF">2020-08-28T20:12:15Z</dcterms:modified>
</cp:coreProperties>
</file>