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xr:revisionPtr revIDLastSave="0" documentId="13_ncr:1_{92D220A0-4A5B-4622-8F19-F3AD7E76ED23}" xr6:coauthVersionLast="46" xr6:coauthVersionMax="46" xr10:uidLastSave="{00000000-0000-0000-0000-000000000000}"/>
  <workbookProtection workbookAlgorithmName="SHA-512" workbookHashValue="+NQvASqvpx7R4zdOPJypANKU7DACGsWfXlP2QW3gpfIeVLzZwzfsy+IFs3CROBWhpvETLQT2BNebOrcV5ddPtA==" workbookSaltValue="usfqqJOM2l3QKRORB3232w==" workbookSpinCount="100000" lockStructure="1"/>
  <bookViews>
    <workbookView xWindow="20370" yWindow="-120" windowWidth="29040" windowHeight="15840" tabRatio="749" firstSheet="1" activeTab="6" xr2:uid="{00000000-000D-0000-FFFF-FFFF00000000}"/>
  </bookViews>
  <sheets>
    <sheet name="0 - CRITERIOS" sheetId="3" state="hidden" r:id="rId1"/>
    <sheet name="POLÍTICA" sheetId="4" r:id="rId2"/>
    <sheet name="2 - CONTEXTO" sheetId="6" state="hidden" r:id="rId3"/>
    <sheet name="3-IDENTIFICACIÓN DEL RIESGO" sheetId="7" state="hidden" r:id="rId4"/>
    <sheet name="4-VALORACIÓN DEL RIESGO" sheetId="8" state="hidden" r:id="rId5"/>
    <sheet name="5-CONTROLES" sheetId="12" state="hidden" r:id="rId6"/>
    <sheet name="MAPA DE RIESGOS DE GESTIÓN" sheetId="1" r:id="rId7"/>
    <sheet name="Anexo 1 Modificaciones" sheetId="13" state="hidden" r:id="rId8"/>
    <sheet name="Anexo 2 Reporte Materialización" sheetId="16" state="hidden" r:id="rId9"/>
    <sheet name="Hoja4" sheetId="19" state="hidden" r:id="rId10"/>
    <sheet name="Anexo 3 Report Acciones Prevent" sheetId="18" state="hidden" r:id="rId11"/>
    <sheet name="Anexo 4 Informe de Monitoreo" sheetId="15" state="hidden" r:id="rId12"/>
  </sheets>
  <definedNames>
    <definedName name="_xlnm._FilterDatabase" localSheetId="0" hidden="1">'0 - CRITERIOS'!$K$9:$P$34</definedName>
    <definedName name="_xlnm._FilterDatabase" localSheetId="5" hidden="1">'5-CONTROLES'!$A$10:$AU$241</definedName>
    <definedName name="_xlnm._FilterDatabase" localSheetId="7" hidden="1">'Anexo 1 Modificaciones'!$B$8:$M$8</definedName>
    <definedName name="_xlnm._FilterDatabase" localSheetId="6" hidden="1">'MAPA DE RIESGOS DE GESTIÓN'!$A$7:$BD$7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1" l="1"/>
  <c r="I8" i="1"/>
  <c r="J8" i="1"/>
  <c r="K8" i="1"/>
  <c r="M51" i="1"/>
  <c r="AS227" i="1"/>
  <c r="AS226" i="1"/>
  <c r="AS225" i="1"/>
  <c r="AS224" i="1"/>
  <c r="AS223" i="1"/>
  <c r="AS222" i="1"/>
  <c r="AS221" i="1"/>
  <c r="AS218" i="1"/>
  <c r="AS216" i="1"/>
  <c r="AS215" i="1"/>
  <c r="AS212" i="1"/>
  <c r="AS209" i="1"/>
  <c r="AS206" i="1"/>
  <c r="AS204" i="1"/>
  <c r="AS203" i="1"/>
  <c r="AS200" i="1"/>
  <c r="AS198" i="1"/>
  <c r="AS197" i="1"/>
  <c r="AS194" i="1"/>
  <c r="AS191" i="1"/>
  <c r="AS188" i="1"/>
  <c r="AS186" i="1"/>
  <c r="AS185" i="1"/>
  <c r="AS182" i="1"/>
  <c r="AS179" i="1"/>
  <c r="AS176" i="1"/>
  <c r="AS173" i="1"/>
  <c r="AS170" i="1"/>
  <c r="AS167" i="1"/>
  <c r="AS164" i="1"/>
  <c r="AS161" i="1"/>
  <c r="AS158" i="1"/>
  <c r="AS155" i="1"/>
  <c r="AS152" i="1"/>
  <c r="AS149" i="1"/>
  <c r="AS146" i="1"/>
  <c r="AS143" i="1"/>
  <c r="AS140" i="1"/>
  <c r="AS137" i="1"/>
  <c r="AS134" i="1"/>
  <c r="AS132" i="1"/>
  <c r="AS131" i="1"/>
  <c r="AS130" i="1"/>
  <c r="AS129" i="1"/>
  <c r="AS128" i="1"/>
  <c r="AS125" i="1"/>
  <c r="AS124" i="1"/>
  <c r="AS123" i="1"/>
  <c r="AS122" i="1"/>
  <c r="AS120" i="1"/>
  <c r="AS119" i="1"/>
  <c r="AS116" i="1"/>
  <c r="AS113" i="1"/>
  <c r="AS110" i="1"/>
  <c r="AS108" i="1"/>
  <c r="AS107" i="1"/>
  <c r="AS104" i="1"/>
  <c r="AS102" i="1"/>
  <c r="AS101" i="1"/>
  <c r="AS98" i="1"/>
  <c r="AS97" i="1"/>
  <c r="AS96" i="1"/>
  <c r="AS95" i="1"/>
  <c r="AS92" i="1"/>
  <c r="AS90" i="1"/>
  <c r="AS89" i="1"/>
  <c r="AS88" i="1"/>
  <c r="AS87" i="1"/>
  <c r="AS86" i="1"/>
  <c r="AS85" i="1"/>
  <c r="AS84" i="1"/>
  <c r="AS83" i="1"/>
  <c r="AS82" i="1"/>
  <c r="AS81" i="1"/>
  <c r="AS80" i="1"/>
  <c r="AS79" i="1"/>
  <c r="AS78" i="1"/>
  <c r="AS77" i="1"/>
  <c r="AS74" i="1"/>
  <c r="AS71" i="1"/>
  <c r="AS68" i="1"/>
  <c r="AS67" i="1"/>
  <c r="AS66" i="1"/>
  <c r="AS65" i="1"/>
  <c r="AS63" i="1"/>
  <c r="AS62" i="1"/>
  <c r="AS61" i="1"/>
  <c r="AS60" i="1"/>
  <c r="AS59" i="1"/>
  <c r="AS58" i="1"/>
  <c r="AS57" i="1"/>
  <c r="AS56" i="1"/>
  <c r="AS53" i="1"/>
  <c r="AS50" i="1"/>
  <c r="AS47" i="1"/>
  <c r="AS44" i="1"/>
  <c r="AS41" i="1"/>
  <c r="AS35" i="1"/>
  <c r="AS32" i="1"/>
  <c r="AS29" i="1"/>
  <c r="AS23" i="1"/>
  <c r="AS20" i="1"/>
  <c r="AS17" i="1"/>
  <c r="AS15" i="1"/>
  <c r="AS14" i="1"/>
  <c r="AS13" i="1"/>
  <c r="AS12" i="1"/>
  <c r="AS11" i="1"/>
  <c r="AS10" i="1"/>
  <c r="AS9" i="1"/>
  <c r="AS8" i="1"/>
  <c r="K182" i="1"/>
  <c r="J182" i="1"/>
  <c r="I182" i="1"/>
  <c r="AA11" i="8"/>
  <c r="AA12" i="8"/>
  <c r="AA13" i="8"/>
  <c r="AA14" i="8"/>
  <c r="AA15" i="8"/>
  <c r="AA16" i="8"/>
  <c r="AA17" i="8"/>
  <c r="AA18" i="8"/>
  <c r="AA19" i="8"/>
  <c r="AA20" i="8"/>
  <c r="AA21" i="8"/>
  <c r="AA22" i="8"/>
  <c r="AA23" i="8"/>
  <c r="AA24" i="8"/>
  <c r="AA25" i="8"/>
  <c r="AA26" i="8"/>
  <c r="AA27" i="8"/>
  <c r="AA28" i="8"/>
  <c r="AA29" i="8"/>
  <c r="AA30" i="8"/>
  <c r="AA31" i="8"/>
  <c r="AA32" i="8"/>
  <c r="AA33" i="8"/>
  <c r="AA34" i="8"/>
  <c r="AA35" i="8"/>
  <c r="AA36" i="8"/>
  <c r="AA37" i="8"/>
  <c r="AA38" i="8"/>
  <c r="AA39" i="8"/>
  <c r="AA40" i="8"/>
  <c r="AA41" i="8"/>
  <c r="AA42" i="8"/>
  <c r="AA43" i="8"/>
  <c r="AA44" i="8"/>
  <c r="AA45" i="8"/>
  <c r="AA46" i="8"/>
  <c r="AA47" i="8"/>
  <c r="AA48" i="8"/>
  <c r="AA49" i="8"/>
  <c r="AA50" i="8"/>
  <c r="AA51" i="8"/>
  <c r="AA52" i="8"/>
  <c r="AA53" i="8"/>
  <c r="AA54" i="8"/>
  <c r="AA55" i="8"/>
  <c r="AA56" i="8"/>
  <c r="AA57" i="8"/>
  <c r="AA58" i="8"/>
  <c r="AA59" i="8"/>
  <c r="AA60" i="8"/>
  <c r="AA61" i="8"/>
  <c r="AA62" i="8"/>
  <c r="AA63" i="8"/>
  <c r="AA64" i="8"/>
  <c r="AA65" i="8"/>
  <c r="AA66" i="8"/>
  <c r="AA67" i="8"/>
  <c r="AA68" i="8"/>
  <c r="AA69" i="8"/>
  <c r="AA70" i="8"/>
  <c r="AA71" i="8"/>
  <c r="AA72" i="8"/>
  <c r="AA73" i="8"/>
  <c r="AA74" i="8"/>
  <c r="AA75" i="8"/>
  <c r="AA76" i="8"/>
  <c r="AA77" i="8"/>
  <c r="AA78" i="8"/>
  <c r="AA79" i="8"/>
  <c r="AA80" i="8"/>
  <c r="AA81" i="8"/>
  <c r="AA82" i="8"/>
  <c r="AA83" i="8"/>
  <c r="AA84" i="8"/>
  <c r="AA85" i="8"/>
  <c r="AA86" i="8"/>
  <c r="AA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67" i="8"/>
  <c r="Q68" i="8"/>
  <c r="Q69" i="8"/>
  <c r="Q70" i="8"/>
  <c r="Q71" i="8"/>
  <c r="Q72" i="8"/>
  <c r="Q73" i="8"/>
  <c r="Q74" i="8"/>
  <c r="Q75" i="8"/>
  <c r="Q76" i="8"/>
  <c r="Q77" i="8"/>
  <c r="Q78" i="8"/>
  <c r="Q79" i="8"/>
  <c r="Q80" i="8"/>
  <c r="Q81" i="8"/>
  <c r="Q82" i="8"/>
  <c r="Q83" i="8"/>
  <c r="Q84" i="8"/>
  <c r="Q85" i="8"/>
  <c r="Q86" i="8"/>
  <c r="Q10" i="8"/>
  <c r="AB18" i="8" l="1"/>
  <c r="AB22" i="8"/>
  <c r="AB26" i="8"/>
  <c r="AB30" i="8"/>
  <c r="AB37" i="8"/>
  <c r="AB38" i="8"/>
  <c r="AB42" i="8"/>
  <c r="AB45" i="8"/>
  <c r="AB50" i="8"/>
  <c r="AB54" i="8"/>
  <c r="AB58" i="8"/>
  <c r="AB62" i="8"/>
  <c r="AB65" i="8"/>
  <c r="AB66" i="8"/>
  <c r="AB73" i="8"/>
  <c r="AB74" i="8"/>
  <c r="AB78" i="8"/>
  <c r="AB82" i="8"/>
  <c r="AB86" i="8"/>
  <c r="AB10" i="8"/>
  <c r="AB14" i="8"/>
  <c r="AB46" i="8"/>
  <c r="AB70" i="8"/>
  <c r="AB34" i="8"/>
  <c r="P86" i="8"/>
  <c r="P85" i="8"/>
  <c r="P84" i="8"/>
  <c r="P83" i="8"/>
  <c r="P82" i="8"/>
  <c r="P81" i="8"/>
  <c r="P80" i="8"/>
  <c r="P79" i="8"/>
  <c r="P78" i="8"/>
  <c r="P77" i="8"/>
  <c r="P76" i="8"/>
  <c r="P75" i="8"/>
  <c r="P74" i="8"/>
  <c r="P73" i="8"/>
  <c r="P72" i="8"/>
  <c r="P71" i="8"/>
  <c r="P70" i="8"/>
  <c r="P69" i="8"/>
  <c r="P68" i="8"/>
  <c r="P67" i="8"/>
  <c r="P66" i="8"/>
  <c r="P65" i="8"/>
  <c r="P64" i="8"/>
  <c r="P63" i="8"/>
  <c r="P62" i="8"/>
  <c r="P61" i="8"/>
  <c r="P60" i="8"/>
  <c r="P59" i="8"/>
  <c r="P58" i="8"/>
  <c r="P57" i="8"/>
  <c r="P56" i="8"/>
  <c r="P55" i="8"/>
  <c r="P54" i="8"/>
  <c r="P53" i="8"/>
  <c r="P52" i="8"/>
  <c r="P51" i="8"/>
  <c r="P50" i="8"/>
  <c r="P49" i="8"/>
  <c r="P48" i="8"/>
  <c r="P47" i="8"/>
  <c r="P46" i="8"/>
  <c r="P45" i="8"/>
  <c r="P44" i="8"/>
  <c r="P43" i="8"/>
  <c r="P42" i="8"/>
  <c r="P41" i="8"/>
  <c r="P40" i="8"/>
  <c r="P39" i="8"/>
  <c r="P38" i="8"/>
  <c r="P37" i="8"/>
  <c r="P36" i="8"/>
  <c r="P35" i="8"/>
  <c r="P34" i="8"/>
  <c r="P33" i="8"/>
  <c r="P32" i="8"/>
  <c r="P31" i="8"/>
  <c r="P30" i="8"/>
  <c r="P29" i="8"/>
  <c r="P28" i="8"/>
  <c r="P27" i="8"/>
  <c r="P26" i="8"/>
  <c r="P25" i="8"/>
  <c r="P24" i="8"/>
  <c r="P23" i="8"/>
  <c r="P22" i="8"/>
  <c r="P21" i="8"/>
  <c r="P20" i="8"/>
  <c r="P19" i="8"/>
  <c r="P18" i="8"/>
  <c r="P17" i="8"/>
  <c r="P16" i="8"/>
  <c r="P15" i="8"/>
  <c r="P14" i="8"/>
  <c r="P13" i="8"/>
  <c r="P12" i="8"/>
  <c r="P11" i="8"/>
  <c r="O86" i="8"/>
  <c r="O85" i="8"/>
  <c r="O84" i="8"/>
  <c r="O83" i="8"/>
  <c r="O82" i="8"/>
  <c r="O81" i="8"/>
  <c r="O80" i="8"/>
  <c r="O79" i="8"/>
  <c r="O78" i="8"/>
  <c r="O77" i="8"/>
  <c r="O76" i="8"/>
  <c r="O75" i="8"/>
  <c r="O74" i="8"/>
  <c r="O73"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AB12" i="8" s="1"/>
  <c r="O11" i="8"/>
  <c r="N86" i="8"/>
  <c r="N85" i="8"/>
  <c r="N84" i="8"/>
  <c r="N83" i="8"/>
  <c r="AB83" i="8" s="1"/>
  <c r="N82" i="8"/>
  <c r="N81" i="8"/>
  <c r="N80" i="8"/>
  <c r="N79" i="8"/>
  <c r="AB79" i="8" s="1"/>
  <c r="N78" i="8"/>
  <c r="N77" i="8"/>
  <c r="N76" i="8"/>
  <c r="N75" i="8"/>
  <c r="AB75" i="8" s="1"/>
  <c r="N74" i="8"/>
  <c r="N73" i="8"/>
  <c r="N72" i="8"/>
  <c r="N71" i="8"/>
  <c r="AB71" i="8" s="1"/>
  <c r="N70" i="8"/>
  <c r="N69" i="8"/>
  <c r="N68" i="8"/>
  <c r="N67" i="8"/>
  <c r="AB67" i="8" s="1"/>
  <c r="N66" i="8"/>
  <c r="N65" i="8"/>
  <c r="N64" i="8"/>
  <c r="N63" i="8"/>
  <c r="AB63" i="8" s="1"/>
  <c r="N62" i="8"/>
  <c r="N61" i="8"/>
  <c r="N60" i="8"/>
  <c r="N59" i="8"/>
  <c r="AB59" i="8" s="1"/>
  <c r="N58" i="8"/>
  <c r="N57" i="8"/>
  <c r="N56" i="8"/>
  <c r="N55" i="8"/>
  <c r="AB55" i="8" s="1"/>
  <c r="N54" i="8"/>
  <c r="N53" i="8"/>
  <c r="N52" i="8"/>
  <c r="N51" i="8"/>
  <c r="AB51" i="8" s="1"/>
  <c r="N50" i="8"/>
  <c r="N49" i="8"/>
  <c r="N48" i="8"/>
  <c r="N47" i="8"/>
  <c r="AB47" i="8" s="1"/>
  <c r="N46" i="8"/>
  <c r="N45" i="8"/>
  <c r="N44" i="8"/>
  <c r="N43" i="8"/>
  <c r="AB43" i="8" s="1"/>
  <c r="N42" i="8"/>
  <c r="N41" i="8"/>
  <c r="N40" i="8"/>
  <c r="N39" i="8"/>
  <c r="AB39" i="8" s="1"/>
  <c r="N38" i="8"/>
  <c r="N37" i="8"/>
  <c r="N36" i="8"/>
  <c r="N35" i="8"/>
  <c r="AB35" i="8" s="1"/>
  <c r="N34" i="8"/>
  <c r="N33" i="8"/>
  <c r="N32" i="8"/>
  <c r="N31" i="8"/>
  <c r="AB31" i="8" s="1"/>
  <c r="N30" i="8"/>
  <c r="N29" i="8"/>
  <c r="N28" i="8"/>
  <c r="N27" i="8"/>
  <c r="AB27" i="8" s="1"/>
  <c r="N26" i="8"/>
  <c r="N25" i="8"/>
  <c r="N24" i="8"/>
  <c r="N23" i="8"/>
  <c r="AB23" i="8" s="1"/>
  <c r="N22" i="8"/>
  <c r="N21" i="8"/>
  <c r="N20" i="8"/>
  <c r="N19" i="8"/>
  <c r="AB19" i="8" s="1"/>
  <c r="N18" i="8"/>
  <c r="N17" i="8"/>
  <c r="N16" i="8"/>
  <c r="N15" i="8"/>
  <c r="AB15" i="8" s="1"/>
  <c r="N14" i="8"/>
  <c r="N13" i="8"/>
  <c r="N12" i="8"/>
  <c r="N11" i="8"/>
  <c r="AB11" i="8" s="1"/>
  <c r="AB16" i="8"/>
  <c r="AB32" i="8"/>
  <c r="AB48" i="8"/>
  <c r="AB64" i="8"/>
  <c r="AB80" i="8"/>
  <c r="AB13" i="8"/>
  <c r="AB20" i="8"/>
  <c r="AB21" i="8"/>
  <c r="AB24" i="8"/>
  <c r="AB25" i="8"/>
  <c r="AB28" i="8"/>
  <c r="AB29" i="8"/>
  <c r="AB33" i="8"/>
  <c r="AB36" i="8"/>
  <c r="AB40" i="8"/>
  <c r="AB41" i="8"/>
  <c r="AB44" i="8"/>
  <c r="AB49" i="8"/>
  <c r="AB52" i="8"/>
  <c r="AB53" i="8"/>
  <c r="AB56" i="8"/>
  <c r="AB57" i="8"/>
  <c r="AB60" i="8"/>
  <c r="AB61" i="8"/>
  <c r="AB68" i="8"/>
  <c r="AB69" i="8"/>
  <c r="AB72" i="8"/>
  <c r="AB76" i="8"/>
  <c r="AB77" i="8"/>
  <c r="AB81" i="8"/>
  <c r="AB84" i="8"/>
  <c r="AB85" i="8"/>
  <c r="AB17" i="8" l="1"/>
  <c r="X11" i="8"/>
  <c r="Y11" i="8"/>
  <c r="X12" i="8"/>
  <c r="Y12" i="8"/>
  <c r="X13" i="8"/>
  <c r="Y13" i="8"/>
  <c r="X14" i="8"/>
  <c r="Y14" i="8"/>
  <c r="X15" i="8"/>
  <c r="Y15" i="8"/>
  <c r="X16" i="8"/>
  <c r="Y16" i="8"/>
  <c r="X17" i="8"/>
  <c r="Y17" i="8"/>
  <c r="X18" i="8"/>
  <c r="Y18" i="8"/>
  <c r="X19" i="8"/>
  <c r="Y19" i="8"/>
  <c r="X20" i="8"/>
  <c r="Y20" i="8"/>
  <c r="X21" i="8"/>
  <c r="Y21" i="8"/>
  <c r="X22" i="8"/>
  <c r="Y22" i="8"/>
  <c r="X23" i="8"/>
  <c r="Y23" i="8"/>
  <c r="X24" i="8"/>
  <c r="Y24" i="8"/>
  <c r="X25" i="8"/>
  <c r="Y25" i="8"/>
  <c r="X26" i="8"/>
  <c r="Y26" i="8"/>
  <c r="X27" i="8"/>
  <c r="Y27" i="8"/>
  <c r="X28" i="8"/>
  <c r="Y28" i="8"/>
  <c r="X29" i="8"/>
  <c r="Y29" i="8"/>
  <c r="X30" i="8"/>
  <c r="Y30" i="8"/>
  <c r="X31" i="8"/>
  <c r="Y31" i="8"/>
  <c r="X32" i="8"/>
  <c r="Y32" i="8"/>
  <c r="X33" i="8"/>
  <c r="Y33" i="8"/>
  <c r="X34" i="8"/>
  <c r="Y34" i="8"/>
  <c r="X35" i="8"/>
  <c r="Y35" i="8"/>
  <c r="X36" i="8"/>
  <c r="Y36" i="8"/>
  <c r="X37" i="8"/>
  <c r="Y37" i="8"/>
  <c r="X38" i="8"/>
  <c r="Y38" i="8"/>
  <c r="X39" i="8"/>
  <c r="Y39" i="8"/>
  <c r="X40" i="8"/>
  <c r="Y40" i="8"/>
  <c r="X41" i="8"/>
  <c r="Y41" i="8"/>
  <c r="X42" i="8"/>
  <c r="Y42" i="8"/>
  <c r="X43" i="8"/>
  <c r="Y43" i="8"/>
  <c r="X44" i="8"/>
  <c r="Y44" i="8"/>
  <c r="X45" i="8"/>
  <c r="Y45" i="8"/>
  <c r="X46" i="8"/>
  <c r="Y46" i="8"/>
  <c r="X47" i="8"/>
  <c r="Y47" i="8"/>
  <c r="X48" i="8"/>
  <c r="Y48" i="8"/>
  <c r="X49" i="8"/>
  <c r="Y49" i="8"/>
  <c r="X50" i="8"/>
  <c r="Y50" i="8"/>
  <c r="X51" i="8"/>
  <c r="Y51" i="8"/>
  <c r="X52" i="8"/>
  <c r="Y52" i="8"/>
  <c r="X53" i="8"/>
  <c r="Y53" i="8"/>
  <c r="X54" i="8"/>
  <c r="Y54" i="8"/>
  <c r="X55" i="8"/>
  <c r="Y55" i="8"/>
  <c r="X56" i="8"/>
  <c r="Y56" i="8"/>
  <c r="X57" i="8"/>
  <c r="Y57" i="8"/>
  <c r="X58" i="8"/>
  <c r="Y58" i="8"/>
  <c r="X59" i="8"/>
  <c r="Y59" i="8"/>
  <c r="X60" i="8"/>
  <c r="Y60" i="8"/>
  <c r="X61" i="8"/>
  <c r="Y61" i="8"/>
  <c r="X62" i="8"/>
  <c r="Y62" i="8"/>
  <c r="X63" i="8"/>
  <c r="Y63" i="8"/>
  <c r="X64" i="8"/>
  <c r="Y64" i="8"/>
  <c r="X65" i="8"/>
  <c r="Y65" i="8"/>
  <c r="X66" i="8"/>
  <c r="Y66" i="8"/>
  <c r="X67" i="8"/>
  <c r="Y67" i="8"/>
  <c r="X68" i="8"/>
  <c r="Y68" i="8"/>
  <c r="X69" i="8"/>
  <c r="Y69" i="8"/>
  <c r="X70" i="8"/>
  <c r="Y70" i="8"/>
  <c r="X71" i="8"/>
  <c r="Y71" i="8"/>
  <c r="X72" i="8"/>
  <c r="Y72" i="8"/>
  <c r="X73" i="8"/>
  <c r="Y73" i="8"/>
  <c r="X74" i="8"/>
  <c r="Y74" i="8"/>
  <c r="X75" i="8"/>
  <c r="Y75" i="8"/>
  <c r="X76" i="8"/>
  <c r="Y76" i="8"/>
  <c r="X77" i="8"/>
  <c r="Y77" i="8"/>
  <c r="X78" i="8"/>
  <c r="Y78" i="8"/>
  <c r="X79" i="8"/>
  <c r="Y79" i="8"/>
  <c r="X80" i="8"/>
  <c r="Y80" i="8"/>
  <c r="X81" i="8"/>
  <c r="Y81" i="8"/>
  <c r="X82" i="8"/>
  <c r="Y82" i="8"/>
  <c r="X83" i="8"/>
  <c r="Y83" i="8"/>
  <c r="Y10" i="8"/>
  <c r="X10" i="8"/>
  <c r="O10" i="8"/>
  <c r="N10" i="8"/>
  <c r="M29" i="1" l="1"/>
  <c r="D119" i="1" l="1"/>
  <c r="E206" i="1" l="1"/>
  <c r="E68" i="12" l="1"/>
  <c r="F41" i="1"/>
  <c r="M41" i="1"/>
  <c r="B41" i="1"/>
  <c r="D149" i="1"/>
  <c r="E227" i="12"/>
  <c r="D38" i="1"/>
  <c r="D17" i="1"/>
  <c r="E77" i="12"/>
  <c r="E74" i="12"/>
  <c r="E41" i="12"/>
  <c r="Z58" i="8"/>
  <c r="D47" i="1"/>
  <c r="E50" i="12"/>
  <c r="O67" i="1"/>
  <c r="D62" i="1"/>
  <c r="D53" i="1"/>
  <c r="D77" i="1"/>
  <c r="F61" i="8"/>
  <c r="M135" i="1"/>
  <c r="M134" i="1"/>
  <c r="S232" i="1"/>
  <c r="P232" i="1"/>
  <c r="O232" i="1"/>
  <c r="N232" i="1"/>
  <c r="M232" i="1"/>
  <c r="S231" i="1"/>
  <c r="P231" i="1"/>
  <c r="O231" i="1"/>
  <c r="N231" i="1"/>
  <c r="M231" i="1"/>
  <c r="Y230" i="1"/>
  <c r="S230" i="1"/>
  <c r="P230" i="1"/>
  <c r="O230" i="1"/>
  <c r="N230" i="1"/>
  <c r="M230" i="1"/>
  <c r="K230" i="1"/>
  <c r="G230" i="1"/>
  <c r="F230" i="1"/>
  <c r="E230" i="1"/>
  <c r="D230" i="1"/>
  <c r="B230" i="1"/>
  <c r="S229" i="1"/>
  <c r="P229" i="1"/>
  <c r="O229" i="1"/>
  <c r="N229" i="1"/>
  <c r="M229" i="1"/>
  <c r="S228" i="1"/>
  <c r="P228" i="1"/>
  <c r="O228" i="1"/>
  <c r="N228" i="1"/>
  <c r="M228" i="1"/>
  <c r="Y227" i="1"/>
  <c r="S227" i="1"/>
  <c r="P227" i="1"/>
  <c r="O227" i="1"/>
  <c r="N227" i="1"/>
  <c r="M227" i="1"/>
  <c r="K227" i="1"/>
  <c r="G227" i="1"/>
  <c r="F227" i="1"/>
  <c r="E227" i="1"/>
  <c r="D227" i="1"/>
  <c r="B227" i="1"/>
  <c r="S226" i="1"/>
  <c r="P226" i="1"/>
  <c r="O226" i="1"/>
  <c r="N226" i="1"/>
  <c r="M226" i="1"/>
  <c r="S225" i="1"/>
  <c r="P225" i="1"/>
  <c r="O225" i="1"/>
  <c r="N225" i="1"/>
  <c r="M225" i="1"/>
  <c r="Y224" i="1"/>
  <c r="S224" i="1"/>
  <c r="P224" i="1"/>
  <c r="O224" i="1"/>
  <c r="N224" i="1"/>
  <c r="M224" i="1"/>
  <c r="K224" i="1"/>
  <c r="G224" i="1"/>
  <c r="F224" i="1"/>
  <c r="E224" i="1"/>
  <c r="D224" i="1"/>
  <c r="B224" i="1"/>
  <c r="S223" i="1"/>
  <c r="P223" i="1"/>
  <c r="O223" i="1"/>
  <c r="N223" i="1"/>
  <c r="M223" i="1"/>
  <c r="S222" i="1"/>
  <c r="P222" i="1"/>
  <c r="O222" i="1"/>
  <c r="N222" i="1"/>
  <c r="M222" i="1"/>
  <c r="Y221" i="1"/>
  <c r="S221" i="1"/>
  <c r="P221" i="1"/>
  <c r="O221" i="1"/>
  <c r="N221" i="1"/>
  <c r="M221" i="1"/>
  <c r="K221" i="1"/>
  <c r="G221" i="1"/>
  <c r="F221" i="1"/>
  <c r="E221" i="1"/>
  <c r="D221" i="1"/>
  <c r="B221" i="1"/>
  <c r="S220" i="1"/>
  <c r="P220" i="1"/>
  <c r="O220" i="1"/>
  <c r="N220" i="1"/>
  <c r="M220" i="1"/>
  <c r="S219" i="1"/>
  <c r="P219" i="1"/>
  <c r="O219" i="1"/>
  <c r="N219" i="1"/>
  <c r="M219" i="1"/>
  <c r="Y218" i="1"/>
  <c r="S218" i="1"/>
  <c r="P218" i="1"/>
  <c r="O218" i="1"/>
  <c r="N218" i="1"/>
  <c r="M218" i="1"/>
  <c r="K218" i="1"/>
  <c r="G218" i="1"/>
  <c r="F218" i="1"/>
  <c r="E218" i="1"/>
  <c r="D218" i="1"/>
  <c r="B218" i="1"/>
  <c r="S217" i="1"/>
  <c r="P217" i="1"/>
  <c r="O217" i="1"/>
  <c r="N217" i="1"/>
  <c r="M217" i="1"/>
  <c r="S216" i="1"/>
  <c r="P216" i="1"/>
  <c r="O216" i="1"/>
  <c r="N216" i="1"/>
  <c r="M216" i="1"/>
  <c r="Y215" i="1"/>
  <c r="S215" i="1"/>
  <c r="P215" i="1"/>
  <c r="O215" i="1"/>
  <c r="N215" i="1"/>
  <c r="M215" i="1"/>
  <c r="K215" i="1"/>
  <c r="G215" i="1"/>
  <c r="F215" i="1"/>
  <c r="E215" i="1"/>
  <c r="D215" i="1"/>
  <c r="B215" i="1"/>
  <c r="S214" i="1"/>
  <c r="P214" i="1"/>
  <c r="O214" i="1"/>
  <c r="N214" i="1"/>
  <c r="M214" i="1"/>
  <c r="S213" i="1"/>
  <c r="P213" i="1"/>
  <c r="O213" i="1"/>
  <c r="N213" i="1"/>
  <c r="M213" i="1"/>
  <c r="Y212" i="1"/>
  <c r="S212" i="1"/>
  <c r="P212" i="1"/>
  <c r="O212" i="1"/>
  <c r="N212" i="1"/>
  <c r="M212" i="1"/>
  <c r="K212" i="1"/>
  <c r="G212" i="1"/>
  <c r="F212" i="1"/>
  <c r="E212" i="1"/>
  <c r="D212" i="1"/>
  <c r="B212" i="1"/>
  <c r="S211" i="1"/>
  <c r="P211" i="1"/>
  <c r="O211" i="1"/>
  <c r="N211" i="1"/>
  <c r="M211" i="1"/>
  <c r="S210" i="1"/>
  <c r="P210" i="1"/>
  <c r="O210" i="1"/>
  <c r="N210" i="1"/>
  <c r="M210" i="1"/>
  <c r="Y209" i="1"/>
  <c r="S209" i="1"/>
  <c r="P209" i="1"/>
  <c r="O209" i="1"/>
  <c r="N209" i="1"/>
  <c r="M209" i="1"/>
  <c r="K209" i="1"/>
  <c r="G209" i="1"/>
  <c r="F209" i="1"/>
  <c r="E209" i="1"/>
  <c r="D209" i="1"/>
  <c r="B209" i="1"/>
  <c r="S208" i="1"/>
  <c r="P208" i="1"/>
  <c r="O208" i="1"/>
  <c r="N208" i="1"/>
  <c r="M208" i="1"/>
  <c r="S207" i="1"/>
  <c r="P207" i="1"/>
  <c r="O207" i="1"/>
  <c r="N207" i="1"/>
  <c r="M207" i="1"/>
  <c r="Y206" i="1"/>
  <c r="S206" i="1"/>
  <c r="P206" i="1"/>
  <c r="O206" i="1"/>
  <c r="N206" i="1"/>
  <c r="M206" i="1"/>
  <c r="K206" i="1"/>
  <c r="G206" i="1"/>
  <c r="F206" i="1"/>
  <c r="D206" i="1"/>
  <c r="B206" i="1"/>
  <c r="S205" i="1"/>
  <c r="P205" i="1"/>
  <c r="O205" i="1"/>
  <c r="N205" i="1"/>
  <c r="M205" i="1"/>
  <c r="S204" i="1"/>
  <c r="P204" i="1"/>
  <c r="O204" i="1"/>
  <c r="N204" i="1"/>
  <c r="M204" i="1"/>
  <c r="Y203" i="1"/>
  <c r="S203" i="1"/>
  <c r="P203" i="1"/>
  <c r="O203" i="1"/>
  <c r="N203" i="1"/>
  <c r="M203" i="1"/>
  <c r="K203" i="1"/>
  <c r="G203" i="1"/>
  <c r="F203" i="1"/>
  <c r="E203" i="1"/>
  <c r="D203" i="1"/>
  <c r="B203" i="1"/>
  <c r="S202" i="1"/>
  <c r="P202" i="1"/>
  <c r="O202" i="1"/>
  <c r="N202" i="1"/>
  <c r="M202" i="1"/>
  <c r="S201" i="1"/>
  <c r="P201" i="1"/>
  <c r="O201" i="1"/>
  <c r="N201" i="1"/>
  <c r="M201" i="1"/>
  <c r="Y200" i="1"/>
  <c r="S200" i="1"/>
  <c r="P200" i="1"/>
  <c r="O200" i="1"/>
  <c r="N200" i="1"/>
  <c r="M200" i="1"/>
  <c r="K200" i="1"/>
  <c r="G200" i="1"/>
  <c r="F200" i="1"/>
  <c r="E200" i="1"/>
  <c r="D200" i="1"/>
  <c r="B200" i="1"/>
  <c r="S199" i="1"/>
  <c r="P199" i="1"/>
  <c r="O199" i="1"/>
  <c r="N199" i="1"/>
  <c r="M199" i="1"/>
  <c r="S198" i="1"/>
  <c r="P198" i="1"/>
  <c r="O198" i="1"/>
  <c r="N198" i="1"/>
  <c r="M198" i="1"/>
  <c r="Y197" i="1"/>
  <c r="S197" i="1"/>
  <c r="P197" i="1"/>
  <c r="O197" i="1"/>
  <c r="N197" i="1"/>
  <c r="M197" i="1"/>
  <c r="K197" i="1"/>
  <c r="G197" i="1"/>
  <c r="F197" i="1"/>
  <c r="E197" i="1"/>
  <c r="D197" i="1"/>
  <c r="B197" i="1"/>
  <c r="S196" i="1"/>
  <c r="P196" i="1"/>
  <c r="O196" i="1"/>
  <c r="N196" i="1"/>
  <c r="M196" i="1"/>
  <c r="S195" i="1"/>
  <c r="P195" i="1"/>
  <c r="O195" i="1"/>
  <c r="N195" i="1"/>
  <c r="M195" i="1"/>
  <c r="Y194" i="1"/>
  <c r="S194" i="1"/>
  <c r="P194" i="1"/>
  <c r="O194" i="1"/>
  <c r="N194" i="1"/>
  <c r="M194" i="1"/>
  <c r="K194" i="1"/>
  <c r="G194" i="1"/>
  <c r="F194" i="1"/>
  <c r="E194" i="1"/>
  <c r="D194" i="1"/>
  <c r="B194" i="1"/>
  <c r="S193" i="1"/>
  <c r="P193" i="1"/>
  <c r="O193" i="1"/>
  <c r="N193" i="1"/>
  <c r="M193" i="1"/>
  <c r="S192" i="1"/>
  <c r="P192" i="1"/>
  <c r="O192" i="1"/>
  <c r="N192" i="1"/>
  <c r="M192" i="1"/>
  <c r="Y191" i="1"/>
  <c r="S191" i="1"/>
  <c r="P191" i="1"/>
  <c r="O191" i="1"/>
  <c r="N191" i="1"/>
  <c r="M191" i="1"/>
  <c r="K191" i="1"/>
  <c r="G191" i="1"/>
  <c r="F191" i="1"/>
  <c r="E191" i="1"/>
  <c r="D191" i="1"/>
  <c r="B191" i="1"/>
  <c r="S190" i="1"/>
  <c r="P190" i="1"/>
  <c r="O190" i="1"/>
  <c r="N190" i="1"/>
  <c r="M190" i="1"/>
  <c r="S189" i="1"/>
  <c r="P189" i="1"/>
  <c r="O189" i="1"/>
  <c r="N189" i="1"/>
  <c r="M189" i="1"/>
  <c r="Y188" i="1"/>
  <c r="S188" i="1"/>
  <c r="P188" i="1"/>
  <c r="O188" i="1"/>
  <c r="N188" i="1"/>
  <c r="M188" i="1"/>
  <c r="K188" i="1"/>
  <c r="G188" i="1"/>
  <c r="F188" i="1"/>
  <c r="E188" i="1"/>
  <c r="D188" i="1"/>
  <c r="B188" i="1"/>
  <c r="S187" i="1"/>
  <c r="P187" i="1"/>
  <c r="O187" i="1"/>
  <c r="N187" i="1"/>
  <c r="M187" i="1"/>
  <c r="S186" i="1"/>
  <c r="P186" i="1"/>
  <c r="O186" i="1"/>
  <c r="N186" i="1"/>
  <c r="M186" i="1"/>
  <c r="Y185" i="1"/>
  <c r="S185" i="1"/>
  <c r="P185" i="1"/>
  <c r="O185" i="1"/>
  <c r="N185" i="1"/>
  <c r="M185" i="1"/>
  <c r="K185" i="1"/>
  <c r="G185" i="1"/>
  <c r="F185" i="1"/>
  <c r="E185" i="1"/>
  <c r="D185" i="1"/>
  <c r="B185" i="1"/>
  <c r="S184" i="1"/>
  <c r="P184" i="1"/>
  <c r="O184" i="1"/>
  <c r="N184" i="1"/>
  <c r="M184" i="1"/>
  <c r="S183" i="1"/>
  <c r="P183" i="1"/>
  <c r="O183" i="1"/>
  <c r="N183" i="1"/>
  <c r="M183" i="1"/>
  <c r="Y182" i="1"/>
  <c r="S182" i="1"/>
  <c r="P182" i="1"/>
  <c r="O182" i="1"/>
  <c r="N182" i="1"/>
  <c r="M182" i="1"/>
  <c r="G182" i="1"/>
  <c r="F182" i="1"/>
  <c r="E182" i="1"/>
  <c r="D182" i="1"/>
  <c r="B182" i="1"/>
  <c r="S181" i="1"/>
  <c r="P181" i="1"/>
  <c r="O181" i="1"/>
  <c r="N181" i="1"/>
  <c r="M181" i="1"/>
  <c r="S180" i="1"/>
  <c r="P180" i="1"/>
  <c r="O180" i="1"/>
  <c r="N180" i="1"/>
  <c r="M180" i="1"/>
  <c r="Y179" i="1"/>
  <c r="S179" i="1"/>
  <c r="P179" i="1"/>
  <c r="O179" i="1"/>
  <c r="N179" i="1"/>
  <c r="M179" i="1"/>
  <c r="K179" i="1"/>
  <c r="G179" i="1"/>
  <c r="F179" i="1"/>
  <c r="E179" i="1"/>
  <c r="D179" i="1"/>
  <c r="B179" i="1"/>
  <c r="S178" i="1"/>
  <c r="P178" i="1"/>
  <c r="O178" i="1"/>
  <c r="N178" i="1"/>
  <c r="M178" i="1"/>
  <c r="S177" i="1"/>
  <c r="P177" i="1"/>
  <c r="O177" i="1"/>
  <c r="N177" i="1"/>
  <c r="M177" i="1"/>
  <c r="Y176" i="1"/>
  <c r="S176" i="1"/>
  <c r="P176" i="1"/>
  <c r="O176" i="1"/>
  <c r="N176" i="1"/>
  <c r="M176" i="1"/>
  <c r="K176" i="1"/>
  <c r="G176" i="1"/>
  <c r="F176" i="1"/>
  <c r="E176" i="1"/>
  <c r="D176" i="1"/>
  <c r="B176" i="1"/>
  <c r="S175" i="1"/>
  <c r="P175" i="1"/>
  <c r="O175" i="1"/>
  <c r="N175" i="1"/>
  <c r="M175" i="1"/>
  <c r="S174" i="1"/>
  <c r="P174" i="1"/>
  <c r="O174" i="1"/>
  <c r="N174" i="1"/>
  <c r="M174" i="1"/>
  <c r="Y173" i="1"/>
  <c r="S173" i="1"/>
  <c r="P173" i="1"/>
  <c r="O173" i="1"/>
  <c r="N173" i="1"/>
  <c r="M173" i="1"/>
  <c r="K173" i="1"/>
  <c r="G173" i="1"/>
  <c r="F173" i="1"/>
  <c r="E173" i="1"/>
  <c r="D173" i="1"/>
  <c r="B173" i="1"/>
  <c r="S172" i="1"/>
  <c r="P172" i="1"/>
  <c r="O172" i="1"/>
  <c r="N172" i="1"/>
  <c r="M172" i="1"/>
  <c r="S171" i="1"/>
  <c r="P171" i="1"/>
  <c r="O171" i="1"/>
  <c r="N171" i="1"/>
  <c r="M171" i="1"/>
  <c r="Y170" i="1"/>
  <c r="S170" i="1"/>
  <c r="P170" i="1"/>
  <c r="O170" i="1"/>
  <c r="N170" i="1"/>
  <c r="M170" i="1"/>
  <c r="K170" i="1"/>
  <c r="G170" i="1"/>
  <c r="F170" i="1"/>
  <c r="E170" i="1"/>
  <c r="D170" i="1"/>
  <c r="B170" i="1"/>
  <c r="S169" i="1"/>
  <c r="P169" i="1"/>
  <c r="O169" i="1"/>
  <c r="N169" i="1"/>
  <c r="M169" i="1"/>
  <c r="S168" i="1"/>
  <c r="P168" i="1"/>
  <c r="O168" i="1"/>
  <c r="N168" i="1"/>
  <c r="M168" i="1"/>
  <c r="Y167" i="1"/>
  <c r="S167" i="1"/>
  <c r="P167" i="1"/>
  <c r="O167" i="1"/>
  <c r="N167" i="1"/>
  <c r="M167" i="1"/>
  <c r="K167" i="1"/>
  <c r="G167" i="1"/>
  <c r="F167" i="1"/>
  <c r="E167" i="1"/>
  <c r="D167" i="1"/>
  <c r="B167" i="1"/>
  <c r="S166" i="1"/>
  <c r="P166" i="1"/>
  <c r="O166" i="1"/>
  <c r="N166" i="1"/>
  <c r="M166" i="1"/>
  <c r="S165" i="1"/>
  <c r="P165" i="1"/>
  <c r="O165" i="1"/>
  <c r="N165" i="1"/>
  <c r="M165" i="1"/>
  <c r="Y164" i="1"/>
  <c r="S164" i="1"/>
  <c r="P164" i="1"/>
  <c r="O164" i="1"/>
  <c r="N164" i="1"/>
  <c r="M164" i="1"/>
  <c r="K164" i="1"/>
  <c r="G164" i="1"/>
  <c r="F164" i="1"/>
  <c r="E164" i="1"/>
  <c r="D164" i="1"/>
  <c r="B164" i="1"/>
  <c r="S163" i="1"/>
  <c r="P163" i="1"/>
  <c r="O163" i="1"/>
  <c r="N163" i="1"/>
  <c r="M163" i="1"/>
  <c r="S162" i="1"/>
  <c r="P162" i="1"/>
  <c r="O162" i="1"/>
  <c r="N162" i="1"/>
  <c r="M162" i="1"/>
  <c r="Y161" i="1"/>
  <c r="S161" i="1"/>
  <c r="P161" i="1"/>
  <c r="O161" i="1"/>
  <c r="N161" i="1"/>
  <c r="M161" i="1"/>
  <c r="K161" i="1"/>
  <c r="G161" i="1"/>
  <c r="F161" i="1"/>
  <c r="E161" i="1"/>
  <c r="D161" i="1"/>
  <c r="B161" i="1"/>
  <c r="S160" i="1"/>
  <c r="P160" i="1"/>
  <c r="O160" i="1"/>
  <c r="N160" i="1"/>
  <c r="M160" i="1"/>
  <c r="S159" i="1"/>
  <c r="P159" i="1"/>
  <c r="O159" i="1"/>
  <c r="N159" i="1"/>
  <c r="M159" i="1"/>
  <c r="Y158" i="1"/>
  <c r="S158" i="1"/>
  <c r="P158" i="1"/>
  <c r="O158" i="1"/>
  <c r="N158" i="1"/>
  <c r="M158" i="1"/>
  <c r="K158" i="1"/>
  <c r="G158" i="1"/>
  <c r="F158" i="1"/>
  <c r="E158" i="1"/>
  <c r="D158" i="1"/>
  <c r="B158" i="1"/>
  <c r="S157" i="1"/>
  <c r="P157" i="1"/>
  <c r="O157" i="1"/>
  <c r="N157" i="1"/>
  <c r="M157" i="1"/>
  <c r="S156" i="1"/>
  <c r="P156" i="1"/>
  <c r="O156" i="1"/>
  <c r="N156" i="1"/>
  <c r="M156" i="1"/>
  <c r="Y155" i="1"/>
  <c r="S155" i="1"/>
  <c r="P155" i="1"/>
  <c r="O155" i="1"/>
  <c r="N155" i="1"/>
  <c r="M155" i="1"/>
  <c r="K155" i="1"/>
  <c r="G155" i="1"/>
  <c r="F155" i="1"/>
  <c r="E155" i="1"/>
  <c r="D155" i="1"/>
  <c r="B155" i="1"/>
  <c r="S154" i="1"/>
  <c r="P154" i="1"/>
  <c r="O154" i="1"/>
  <c r="N154" i="1"/>
  <c r="M154" i="1"/>
  <c r="S153" i="1"/>
  <c r="P153" i="1"/>
  <c r="O153" i="1"/>
  <c r="N153" i="1"/>
  <c r="M153" i="1"/>
  <c r="Y152" i="1"/>
  <c r="S152" i="1"/>
  <c r="P152" i="1"/>
  <c r="O152" i="1"/>
  <c r="N152" i="1"/>
  <c r="M152" i="1"/>
  <c r="K152" i="1"/>
  <c r="G152" i="1"/>
  <c r="F152" i="1"/>
  <c r="E152" i="1"/>
  <c r="D152" i="1"/>
  <c r="B152" i="1"/>
  <c r="S151" i="1"/>
  <c r="P151" i="1"/>
  <c r="O151" i="1"/>
  <c r="N151" i="1"/>
  <c r="M151" i="1"/>
  <c r="S150" i="1"/>
  <c r="P150" i="1"/>
  <c r="O150" i="1"/>
  <c r="N150" i="1"/>
  <c r="M150" i="1"/>
  <c r="Y149" i="1"/>
  <c r="S149" i="1"/>
  <c r="P149" i="1"/>
  <c r="O149" i="1"/>
  <c r="N149" i="1"/>
  <c r="M149" i="1"/>
  <c r="K149" i="1"/>
  <c r="G149" i="1"/>
  <c r="F149" i="1"/>
  <c r="E149" i="1"/>
  <c r="B149" i="1"/>
  <c r="S148" i="1"/>
  <c r="P148" i="1"/>
  <c r="O148" i="1"/>
  <c r="N148" i="1"/>
  <c r="M148" i="1"/>
  <c r="S147" i="1"/>
  <c r="P147" i="1"/>
  <c r="O147" i="1"/>
  <c r="N147" i="1"/>
  <c r="M147" i="1"/>
  <c r="Y146" i="1"/>
  <c r="S146" i="1"/>
  <c r="P146" i="1"/>
  <c r="O146" i="1"/>
  <c r="N146" i="1"/>
  <c r="M146" i="1"/>
  <c r="K146" i="1"/>
  <c r="G146" i="1"/>
  <c r="F146" i="1"/>
  <c r="E146" i="1"/>
  <c r="D146" i="1"/>
  <c r="B146" i="1"/>
  <c r="S145" i="1"/>
  <c r="P145" i="1"/>
  <c r="O145" i="1"/>
  <c r="N145" i="1"/>
  <c r="M145" i="1"/>
  <c r="S144" i="1"/>
  <c r="P144" i="1"/>
  <c r="O144" i="1"/>
  <c r="N144" i="1"/>
  <c r="M144" i="1"/>
  <c r="Y143" i="1"/>
  <c r="S143" i="1"/>
  <c r="P143" i="1"/>
  <c r="O143" i="1"/>
  <c r="N143" i="1"/>
  <c r="M143" i="1"/>
  <c r="K143" i="1"/>
  <c r="G143" i="1"/>
  <c r="F143" i="1"/>
  <c r="E143" i="1"/>
  <c r="D143" i="1"/>
  <c r="B143" i="1"/>
  <c r="S142" i="1"/>
  <c r="P142" i="1"/>
  <c r="O142" i="1"/>
  <c r="N142" i="1"/>
  <c r="M142" i="1"/>
  <c r="S141" i="1"/>
  <c r="P141" i="1"/>
  <c r="O141" i="1"/>
  <c r="N141" i="1"/>
  <c r="M141" i="1"/>
  <c r="Y140" i="1"/>
  <c r="S140" i="1"/>
  <c r="P140" i="1"/>
  <c r="O140" i="1"/>
  <c r="N140" i="1"/>
  <c r="M140" i="1"/>
  <c r="K140" i="1"/>
  <c r="G140" i="1"/>
  <c r="F140" i="1"/>
  <c r="E140" i="1"/>
  <c r="D140" i="1"/>
  <c r="B140" i="1"/>
  <c r="S139" i="1"/>
  <c r="P139" i="1"/>
  <c r="O139" i="1"/>
  <c r="N139" i="1"/>
  <c r="M139" i="1"/>
  <c r="S138" i="1"/>
  <c r="P138" i="1"/>
  <c r="O138" i="1"/>
  <c r="N138" i="1"/>
  <c r="M138" i="1"/>
  <c r="Y137" i="1"/>
  <c r="S137" i="1"/>
  <c r="P137" i="1"/>
  <c r="O137" i="1"/>
  <c r="N137" i="1"/>
  <c r="M137" i="1"/>
  <c r="K137" i="1"/>
  <c r="G137" i="1"/>
  <c r="F137" i="1"/>
  <c r="E137" i="1"/>
  <c r="D137" i="1"/>
  <c r="B137" i="1"/>
  <c r="S136" i="1"/>
  <c r="P136" i="1"/>
  <c r="O136" i="1"/>
  <c r="N136" i="1"/>
  <c r="M136" i="1"/>
  <c r="S135" i="1"/>
  <c r="P135" i="1"/>
  <c r="O135" i="1"/>
  <c r="N135" i="1"/>
  <c r="Y134" i="1"/>
  <c r="S134" i="1"/>
  <c r="P134" i="1"/>
  <c r="O134" i="1"/>
  <c r="N134" i="1"/>
  <c r="K134" i="1"/>
  <c r="G134" i="1"/>
  <c r="F134" i="1"/>
  <c r="E134" i="1"/>
  <c r="D134" i="1"/>
  <c r="B134" i="1"/>
  <c r="S133" i="1"/>
  <c r="P133" i="1"/>
  <c r="O133" i="1"/>
  <c r="N133" i="1"/>
  <c r="M133" i="1"/>
  <c r="S132" i="1"/>
  <c r="P132" i="1"/>
  <c r="O132" i="1"/>
  <c r="N132" i="1"/>
  <c r="M132" i="1"/>
  <c r="Y131" i="1"/>
  <c r="S131" i="1"/>
  <c r="P131" i="1"/>
  <c r="O131" i="1"/>
  <c r="N131" i="1"/>
  <c r="M131" i="1"/>
  <c r="K131" i="1"/>
  <c r="G131" i="1"/>
  <c r="F131" i="1"/>
  <c r="E131" i="1"/>
  <c r="D131" i="1"/>
  <c r="B131" i="1"/>
  <c r="S130" i="1"/>
  <c r="P130" i="1"/>
  <c r="O130" i="1"/>
  <c r="N130" i="1"/>
  <c r="M130" i="1"/>
  <c r="S129" i="1"/>
  <c r="P129" i="1"/>
  <c r="O129" i="1"/>
  <c r="N129" i="1"/>
  <c r="M129" i="1"/>
  <c r="Y128" i="1"/>
  <c r="S128" i="1"/>
  <c r="P128" i="1"/>
  <c r="O128" i="1"/>
  <c r="N128" i="1"/>
  <c r="M128" i="1"/>
  <c r="K128" i="1"/>
  <c r="G128" i="1"/>
  <c r="F128" i="1"/>
  <c r="E128" i="1"/>
  <c r="D128" i="1"/>
  <c r="B128" i="1"/>
  <c r="S127" i="1"/>
  <c r="P127" i="1"/>
  <c r="O127" i="1"/>
  <c r="N127" i="1"/>
  <c r="M127" i="1"/>
  <c r="S126" i="1"/>
  <c r="P126" i="1"/>
  <c r="O126" i="1"/>
  <c r="N126" i="1"/>
  <c r="M126" i="1"/>
  <c r="Y125" i="1"/>
  <c r="S125" i="1"/>
  <c r="P125" i="1"/>
  <c r="O125" i="1"/>
  <c r="N125" i="1"/>
  <c r="M125" i="1"/>
  <c r="K125" i="1"/>
  <c r="G125" i="1"/>
  <c r="F125" i="1"/>
  <c r="E125" i="1"/>
  <c r="D125" i="1"/>
  <c r="B125" i="1"/>
  <c r="S124" i="1"/>
  <c r="P124" i="1"/>
  <c r="O124" i="1"/>
  <c r="N124" i="1"/>
  <c r="M124" i="1"/>
  <c r="S123" i="1"/>
  <c r="P123" i="1"/>
  <c r="O123" i="1"/>
  <c r="N123" i="1"/>
  <c r="M123" i="1"/>
  <c r="Y122" i="1"/>
  <c r="S122" i="1"/>
  <c r="P122" i="1"/>
  <c r="O122" i="1"/>
  <c r="N122" i="1"/>
  <c r="M122" i="1"/>
  <c r="K122" i="1"/>
  <c r="G122" i="1"/>
  <c r="F122" i="1"/>
  <c r="E122" i="1"/>
  <c r="D122" i="1"/>
  <c r="B122" i="1"/>
  <c r="S121" i="1"/>
  <c r="P121" i="1"/>
  <c r="O121" i="1"/>
  <c r="N121" i="1"/>
  <c r="M121" i="1"/>
  <c r="S120" i="1"/>
  <c r="P120" i="1"/>
  <c r="O120" i="1"/>
  <c r="N120" i="1"/>
  <c r="M120" i="1"/>
  <c r="Y119" i="1"/>
  <c r="S119" i="1"/>
  <c r="P119" i="1"/>
  <c r="O119" i="1"/>
  <c r="N119" i="1"/>
  <c r="M119" i="1"/>
  <c r="K119" i="1"/>
  <c r="G119" i="1"/>
  <c r="F119" i="1"/>
  <c r="E119" i="1"/>
  <c r="B119" i="1"/>
  <c r="S118" i="1"/>
  <c r="P118" i="1"/>
  <c r="O118" i="1"/>
  <c r="N118" i="1"/>
  <c r="M118" i="1"/>
  <c r="S117" i="1"/>
  <c r="P117" i="1"/>
  <c r="O117" i="1"/>
  <c r="N117" i="1"/>
  <c r="M117" i="1"/>
  <c r="Y116" i="1"/>
  <c r="S116" i="1"/>
  <c r="P116" i="1"/>
  <c r="O116" i="1"/>
  <c r="N116" i="1"/>
  <c r="M116" i="1"/>
  <c r="K116" i="1"/>
  <c r="G116" i="1"/>
  <c r="F116" i="1"/>
  <c r="E116" i="1"/>
  <c r="D116" i="1"/>
  <c r="B116" i="1"/>
  <c r="S115" i="1"/>
  <c r="P115" i="1"/>
  <c r="O115" i="1"/>
  <c r="N115" i="1"/>
  <c r="M115" i="1"/>
  <c r="S114" i="1"/>
  <c r="P114" i="1"/>
  <c r="O114" i="1"/>
  <c r="N114" i="1"/>
  <c r="M114" i="1"/>
  <c r="Y113" i="1"/>
  <c r="S113" i="1"/>
  <c r="P113" i="1"/>
  <c r="O113" i="1"/>
  <c r="N113" i="1"/>
  <c r="M113" i="1"/>
  <c r="K113" i="1"/>
  <c r="G113" i="1"/>
  <c r="F113" i="1"/>
  <c r="E113" i="1"/>
  <c r="D113" i="1"/>
  <c r="B113" i="1"/>
  <c r="S112" i="1"/>
  <c r="P112" i="1"/>
  <c r="O112" i="1"/>
  <c r="N112" i="1"/>
  <c r="M112" i="1"/>
  <c r="S111" i="1"/>
  <c r="P111" i="1"/>
  <c r="O111" i="1"/>
  <c r="N111" i="1"/>
  <c r="M111" i="1"/>
  <c r="Y110" i="1"/>
  <c r="S110" i="1"/>
  <c r="P110" i="1"/>
  <c r="O110" i="1"/>
  <c r="N110" i="1"/>
  <c r="M110" i="1"/>
  <c r="K110" i="1"/>
  <c r="G110" i="1"/>
  <c r="F110" i="1"/>
  <c r="E110" i="1"/>
  <c r="D110" i="1"/>
  <c r="B110" i="1"/>
  <c r="S109" i="1"/>
  <c r="P109" i="1"/>
  <c r="O109" i="1"/>
  <c r="N109" i="1"/>
  <c r="M109" i="1"/>
  <c r="S108" i="1"/>
  <c r="P108" i="1"/>
  <c r="O108" i="1"/>
  <c r="N108" i="1"/>
  <c r="M108" i="1"/>
  <c r="Y107" i="1"/>
  <c r="S107" i="1"/>
  <c r="P107" i="1"/>
  <c r="O107" i="1"/>
  <c r="N107" i="1"/>
  <c r="M107" i="1"/>
  <c r="K107" i="1"/>
  <c r="G107" i="1"/>
  <c r="F107" i="1"/>
  <c r="E107" i="1"/>
  <c r="D107" i="1"/>
  <c r="B107" i="1"/>
  <c r="S106" i="1"/>
  <c r="P106" i="1"/>
  <c r="O106" i="1"/>
  <c r="N106" i="1"/>
  <c r="M106" i="1"/>
  <c r="S105" i="1"/>
  <c r="P105" i="1"/>
  <c r="O105" i="1"/>
  <c r="N105" i="1"/>
  <c r="M105" i="1"/>
  <c r="Y104" i="1"/>
  <c r="S104" i="1"/>
  <c r="P104" i="1"/>
  <c r="O104" i="1"/>
  <c r="N104" i="1"/>
  <c r="M104" i="1"/>
  <c r="K104" i="1"/>
  <c r="G104" i="1"/>
  <c r="F104" i="1"/>
  <c r="E104" i="1"/>
  <c r="D104" i="1"/>
  <c r="B104" i="1"/>
  <c r="S103" i="1"/>
  <c r="P103" i="1"/>
  <c r="O103" i="1"/>
  <c r="N103" i="1"/>
  <c r="M103" i="1"/>
  <c r="S102" i="1"/>
  <c r="P102" i="1"/>
  <c r="O102" i="1"/>
  <c r="N102" i="1"/>
  <c r="M102" i="1"/>
  <c r="Y101" i="1"/>
  <c r="S101" i="1"/>
  <c r="P101" i="1"/>
  <c r="O101" i="1"/>
  <c r="N101" i="1"/>
  <c r="M101" i="1"/>
  <c r="K101" i="1"/>
  <c r="G101" i="1"/>
  <c r="F101" i="1"/>
  <c r="E101" i="1"/>
  <c r="D101" i="1"/>
  <c r="B101" i="1"/>
  <c r="S100" i="1"/>
  <c r="P100" i="1"/>
  <c r="O100" i="1"/>
  <c r="N100" i="1"/>
  <c r="M100" i="1"/>
  <c r="S99" i="1"/>
  <c r="P99" i="1"/>
  <c r="O99" i="1"/>
  <c r="N99" i="1"/>
  <c r="M99" i="1"/>
  <c r="Y98" i="1"/>
  <c r="S98" i="1"/>
  <c r="P98" i="1"/>
  <c r="O98" i="1"/>
  <c r="N98" i="1"/>
  <c r="M98" i="1"/>
  <c r="K98" i="1"/>
  <c r="G98" i="1"/>
  <c r="F98" i="1"/>
  <c r="E98" i="1"/>
  <c r="D98" i="1"/>
  <c r="B98" i="1"/>
  <c r="S97" i="1"/>
  <c r="P97" i="1"/>
  <c r="O97" i="1"/>
  <c r="N97" i="1"/>
  <c r="M97" i="1"/>
  <c r="S96" i="1"/>
  <c r="P96" i="1"/>
  <c r="O96" i="1"/>
  <c r="N96" i="1"/>
  <c r="M96" i="1"/>
  <c r="Y95" i="1"/>
  <c r="S95" i="1"/>
  <c r="P95" i="1"/>
  <c r="O95" i="1"/>
  <c r="N95" i="1"/>
  <c r="M95" i="1"/>
  <c r="K95" i="1"/>
  <c r="G95" i="1"/>
  <c r="F95" i="1"/>
  <c r="E95" i="1"/>
  <c r="D95" i="1"/>
  <c r="B95" i="1"/>
  <c r="S94" i="1"/>
  <c r="P94" i="1"/>
  <c r="O94" i="1"/>
  <c r="N94" i="1"/>
  <c r="M94" i="1"/>
  <c r="S93" i="1"/>
  <c r="P93" i="1"/>
  <c r="O93" i="1"/>
  <c r="N93" i="1"/>
  <c r="M93" i="1"/>
  <c r="Y92" i="1"/>
  <c r="S92" i="1"/>
  <c r="P92" i="1"/>
  <c r="O92" i="1"/>
  <c r="N92" i="1"/>
  <c r="M92" i="1"/>
  <c r="K92" i="1"/>
  <c r="G92" i="1"/>
  <c r="F92" i="1"/>
  <c r="E92" i="1"/>
  <c r="D92" i="1"/>
  <c r="B92" i="1"/>
  <c r="S91" i="1"/>
  <c r="P91" i="1"/>
  <c r="O91" i="1"/>
  <c r="N91" i="1"/>
  <c r="M91" i="1"/>
  <c r="S90" i="1"/>
  <c r="P90" i="1"/>
  <c r="O90" i="1"/>
  <c r="N90" i="1"/>
  <c r="M90" i="1"/>
  <c r="Y89" i="1"/>
  <c r="S89" i="1"/>
  <c r="P89" i="1"/>
  <c r="O89" i="1"/>
  <c r="N89" i="1"/>
  <c r="M89" i="1"/>
  <c r="K89" i="1"/>
  <c r="G89" i="1"/>
  <c r="F89" i="1"/>
  <c r="E89" i="1"/>
  <c r="D89" i="1"/>
  <c r="B89" i="1"/>
  <c r="S88" i="1"/>
  <c r="P88" i="1"/>
  <c r="O88" i="1"/>
  <c r="N88" i="1"/>
  <c r="M88" i="1"/>
  <c r="S87" i="1"/>
  <c r="P87" i="1"/>
  <c r="O87" i="1"/>
  <c r="N87" i="1"/>
  <c r="M87" i="1"/>
  <c r="Y86" i="1"/>
  <c r="S86" i="1"/>
  <c r="P86" i="1"/>
  <c r="O86" i="1"/>
  <c r="N86" i="1"/>
  <c r="M86" i="1"/>
  <c r="K86" i="1"/>
  <c r="G86" i="1"/>
  <c r="F86" i="1"/>
  <c r="E86" i="1"/>
  <c r="D86" i="1"/>
  <c r="B86" i="1"/>
  <c r="S85" i="1"/>
  <c r="P85" i="1"/>
  <c r="O85" i="1"/>
  <c r="N85" i="1"/>
  <c r="M85" i="1"/>
  <c r="S84" i="1"/>
  <c r="P84" i="1"/>
  <c r="O84" i="1"/>
  <c r="N84" i="1"/>
  <c r="M84" i="1"/>
  <c r="Y83" i="1"/>
  <c r="S83" i="1"/>
  <c r="P83" i="1"/>
  <c r="O83" i="1"/>
  <c r="N83" i="1"/>
  <c r="M83" i="1"/>
  <c r="K83" i="1"/>
  <c r="G83" i="1"/>
  <c r="F83" i="1"/>
  <c r="E83" i="1"/>
  <c r="D83" i="1"/>
  <c r="B83" i="1"/>
  <c r="S82" i="1"/>
  <c r="P82" i="1"/>
  <c r="O82" i="1"/>
  <c r="N82" i="1"/>
  <c r="M82" i="1"/>
  <c r="S81" i="1"/>
  <c r="P81" i="1"/>
  <c r="O81" i="1"/>
  <c r="N81" i="1"/>
  <c r="M81" i="1"/>
  <c r="Y80" i="1"/>
  <c r="S80" i="1"/>
  <c r="P80" i="1"/>
  <c r="O80" i="1"/>
  <c r="N80" i="1"/>
  <c r="M80" i="1"/>
  <c r="K80" i="1"/>
  <c r="G80" i="1"/>
  <c r="F80" i="1"/>
  <c r="E80" i="1"/>
  <c r="D80" i="1"/>
  <c r="B80" i="1"/>
  <c r="S79" i="1"/>
  <c r="P79" i="1"/>
  <c r="O79" i="1"/>
  <c r="N79" i="1"/>
  <c r="M79" i="1"/>
  <c r="S78" i="1"/>
  <c r="P78" i="1"/>
  <c r="O78" i="1"/>
  <c r="N78" i="1"/>
  <c r="M78" i="1"/>
  <c r="Y77" i="1"/>
  <c r="S77" i="1"/>
  <c r="P77" i="1"/>
  <c r="O77" i="1"/>
  <c r="N77" i="1"/>
  <c r="M77" i="1"/>
  <c r="K77" i="1"/>
  <c r="G77" i="1"/>
  <c r="F77" i="1"/>
  <c r="E77" i="1"/>
  <c r="B77" i="1"/>
  <c r="S76" i="1"/>
  <c r="P76" i="1"/>
  <c r="O76" i="1"/>
  <c r="N76" i="1"/>
  <c r="M76" i="1"/>
  <c r="S75" i="1"/>
  <c r="P75" i="1"/>
  <c r="O75" i="1"/>
  <c r="N75" i="1"/>
  <c r="M75" i="1"/>
  <c r="Y74" i="1"/>
  <c r="S74" i="1"/>
  <c r="P74" i="1"/>
  <c r="O74" i="1"/>
  <c r="N74" i="1"/>
  <c r="M74" i="1"/>
  <c r="K74" i="1"/>
  <c r="G74" i="1"/>
  <c r="F74" i="1"/>
  <c r="E74" i="1"/>
  <c r="D74" i="1"/>
  <c r="B74" i="1"/>
  <c r="S73" i="1"/>
  <c r="P73" i="1"/>
  <c r="O73" i="1"/>
  <c r="N73" i="1"/>
  <c r="M73" i="1"/>
  <c r="S72" i="1"/>
  <c r="P72" i="1"/>
  <c r="O72" i="1"/>
  <c r="N72" i="1"/>
  <c r="M72" i="1"/>
  <c r="Y71" i="1"/>
  <c r="S71" i="1"/>
  <c r="P71" i="1"/>
  <c r="O71" i="1"/>
  <c r="N71" i="1"/>
  <c r="M71" i="1"/>
  <c r="K71" i="1"/>
  <c r="G71" i="1"/>
  <c r="F71" i="1"/>
  <c r="E71" i="1"/>
  <c r="D71" i="1"/>
  <c r="B71" i="1"/>
  <c r="S70" i="1"/>
  <c r="P70" i="1"/>
  <c r="O70" i="1"/>
  <c r="N70" i="1"/>
  <c r="M70" i="1"/>
  <c r="S69" i="1"/>
  <c r="P69" i="1"/>
  <c r="O69" i="1"/>
  <c r="N69" i="1"/>
  <c r="M69" i="1"/>
  <c r="Y68" i="1"/>
  <c r="S68" i="1"/>
  <c r="P68" i="1"/>
  <c r="O68" i="1"/>
  <c r="N68" i="1"/>
  <c r="M68" i="1"/>
  <c r="K68" i="1"/>
  <c r="G68" i="1"/>
  <c r="F68" i="1"/>
  <c r="E68" i="1"/>
  <c r="D68" i="1"/>
  <c r="B68" i="1"/>
  <c r="S67" i="1"/>
  <c r="P67" i="1"/>
  <c r="N67" i="1"/>
  <c r="M67" i="1"/>
  <c r="S66" i="1"/>
  <c r="P66" i="1"/>
  <c r="O66" i="1"/>
  <c r="N66" i="1"/>
  <c r="M66" i="1"/>
  <c r="Y65" i="1"/>
  <c r="S65" i="1"/>
  <c r="P65" i="1"/>
  <c r="O65" i="1"/>
  <c r="N65" i="1"/>
  <c r="M65" i="1"/>
  <c r="K65" i="1"/>
  <c r="G65" i="1"/>
  <c r="F65" i="1"/>
  <c r="E65" i="1"/>
  <c r="D65" i="1"/>
  <c r="B65" i="1"/>
  <c r="S64" i="1"/>
  <c r="P64" i="1"/>
  <c r="O64" i="1"/>
  <c r="N64" i="1"/>
  <c r="M64" i="1"/>
  <c r="S63" i="1"/>
  <c r="P63" i="1"/>
  <c r="O63" i="1"/>
  <c r="N63" i="1"/>
  <c r="M63" i="1"/>
  <c r="Y62" i="1"/>
  <c r="S62" i="1"/>
  <c r="P62" i="1"/>
  <c r="O62" i="1"/>
  <c r="N62" i="1"/>
  <c r="M62" i="1"/>
  <c r="K62" i="1"/>
  <c r="G62" i="1"/>
  <c r="F62" i="1"/>
  <c r="E62" i="1"/>
  <c r="B62" i="1"/>
  <c r="S61" i="1"/>
  <c r="P61" i="1"/>
  <c r="O61" i="1"/>
  <c r="N61" i="1"/>
  <c r="M61" i="1"/>
  <c r="S60" i="1"/>
  <c r="P60" i="1"/>
  <c r="O60" i="1"/>
  <c r="N60" i="1"/>
  <c r="M60" i="1"/>
  <c r="Y59" i="1"/>
  <c r="S59" i="1"/>
  <c r="P59" i="1"/>
  <c r="O59" i="1"/>
  <c r="N59" i="1"/>
  <c r="M59" i="1"/>
  <c r="K59" i="1"/>
  <c r="G59" i="1"/>
  <c r="F59" i="1"/>
  <c r="E59" i="1"/>
  <c r="D59" i="1"/>
  <c r="B59" i="1"/>
  <c r="S58" i="1"/>
  <c r="P58" i="1"/>
  <c r="O58" i="1"/>
  <c r="N58" i="1"/>
  <c r="M58" i="1"/>
  <c r="S57" i="1"/>
  <c r="P57" i="1"/>
  <c r="O57" i="1"/>
  <c r="N57" i="1"/>
  <c r="M57" i="1"/>
  <c r="Y56" i="1"/>
  <c r="S56" i="1"/>
  <c r="P56" i="1"/>
  <c r="O56" i="1"/>
  <c r="N56" i="1"/>
  <c r="M56" i="1"/>
  <c r="K56" i="1"/>
  <c r="G56" i="1"/>
  <c r="F56" i="1"/>
  <c r="E56" i="1"/>
  <c r="D56" i="1"/>
  <c r="B56" i="1"/>
  <c r="S55" i="1"/>
  <c r="P55" i="1"/>
  <c r="O55" i="1"/>
  <c r="N55" i="1"/>
  <c r="M55" i="1"/>
  <c r="S54" i="1"/>
  <c r="P54" i="1"/>
  <c r="O54" i="1"/>
  <c r="N54" i="1"/>
  <c r="M54" i="1"/>
  <c r="Y53" i="1"/>
  <c r="S53" i="1"/>
  <c r="P53" i="1"/>
  <c r="O53" i="1"/>
  <c r="N53" i="1"/>
  <c r="M53" i="1"/>
  <c r="K53" i="1"/>
  <c r="G53" i="1"/>
  <c r="F53" i="1"/>
  <c r="E53" i="1"/>
  <c r="B53" i="1"/>
  <c r="S52" i="1"/>
  <c r="P52" i="1"/>
  <c r="O52" i="1"/>
  <c r="N52" i="1"/>
  <c r="M52" i="1"/>
  <c r="S51" i="1"/>
  <c r="P51" i="1"/>
  <c r="O51" i="1"/>
  <c r="N51" i="1"/>
  <c r="Y50" i="1"/>
  <c r="S50" i="1"/>
  <c r="P50" i="1"/>
  <c r="O50" i="1"/>
  <c r="N50" i="1"/>
  <c r="M50" i="1"/>
  <c r="K50" i="1"/>
  <c r="G50" i="1"/>
  <c r="F50" i="1"/>
  <c r="E50" i="1"/>
  <c r="D50" i="1"/>
  <c r="B50" i="1"/>
  <c r="S49" i="1"/>
  <c r="P49" i="1"/>
  <c r="O49" i="1"/>
  <c r="N49" i="1"/>
  <c r="M49" i="1"/>
  <c r="S48" i="1"/>
  <c r="P48" i="1"/>
  <c r="O48" i="1"/>
  <c r="N48" i="1"/>
  <c r="M48" i="1"/>
  <c r="Y47" i="1"/>
  <c r="S47" i="1"/>
  <c r="P47" i="1"/>
  <c r="O47" i="1"/>
  <c r="N47" i="1"/>
  <c r="M47" i="1"/>
  <c r="K47" i="1"/>
  <c r="G47" i="1"/>
  <c r="F47" i="1"/>
  <c r="E47" i="1"/>
  <c r="B47" i="1"/>
  <c r="S46" i="1"/>
  <c r="P46" i="1"/>
  <c r="O46" i="1"/>
  <c r="N46" i="1"/>
  <c r="M46" i="1"/>
  <c r="S45" i="1"/>
  <c r="P45" i="1"/>
  <c r="O45" i="1"/>
  <c r="N45" i="1"/>
  <c r="M45" i="1"/>
  <c r="Y44" i="1"/>
  <c r="S44" i="1"/>
  <c r="P44" i="1"/>
  <c r="O44" i="1"/>
  <c r="N44" i="1"/>
  <c r="M44" i="1"/>
  <c r="K44" i="1"/>
  <c r="G44" i="1"/>
  <c r="F44" i="1"/>
  <c r="E44" i="1"/>
  <c r="D44" i="1"/>
  <c r="B44" i="1"/>
  <c r="S43" i="1"/>
  <c r="P43" i="1"/>
  <c r="O43" i="1"/>
  <c r="N43" i="1"/>
  <c r="M43" i="1"/>
  <c r="S42" i="1"/>
  <c r="P42" i="1"/>
  <c r="O42" i="1"/>
  <c r="N42" i="1"/>
  <c r="M42" i="1"/>
  <c r="Y41" i="1"/>
  <c r="S41" i="1"/>
  <c r="P41" i="1"/>
  <c r="O41" i="1"/>
  <c r="N41" i="1"/>
  <c r="K41" i="1"/>
  <c r="G41" i="1"/>
  <c r="E41" i="1"/>
  <c r="D41" i="1"/>
  <c r="S40" i="1"/>
  <c r="P40" i="1"/>
  <c r="O40" i="1"/>
  <c r="N40" i="1"/>
  <c r="M40" i="1"/>
  <c r="S39" i="1"/>
  <c r="P39" i="1"/>
  <c r="O39" i="1"/>
  <c r="N39" i="1"/>
  <c r="M39" i="1"/>
  <c r="Y38" i="1"/>
  <c r="S38" i="1"/>
  <c r="P38" i="1"/>
  <c r="O38" i="1"/>
  <c r="N38" i="1"/>
  <c r="M38" i="1"/>
  <c r="K38" i="1"/>
  <c r="G38" i="1"/>
  <c r="F38" i="1"/>
  <c r="E38" i="1"/>
  <c r="B38" i="1"/>
  <c r="S37" i="1"/>
  <c r="P37" i="1"/>
  <c r="O37" i="1"/>
  <c r="N37" i="1"/>
  <c r="M37" i="1"/>
  <c r="S36" i="1"/>
  <c r="P36" i="1"/>
  <c r="O36" i="1"/>
  <c r="N36" i="1"/>
  <c r="M36" i="1"/>
  <c r="Y35" i="1"/>
  <c r="S35" i="1"/>
  <c r="P35" i="1"/>
  <c r="O35" i="1"/>
  <c r="N35" i="1"/>
  <c r="M35" i="1"/>
  <c r="K35" i="1"/>
  <c r="G35" i="1"/>
  <c r="F35" i="1"/>
  <c r="E35" i="1"/>
  <c r="D35" i="1"/>
  <c r="B35" i="1"/>
  <c r="S34" i="1"/>
  <c r="P34" i="1"/>
  <c r="O34" i="1"/>
  <c r="N34" i="1"/>
  <c r="M34" i="1"/>
  <c r="S33" i="1"/>
  <c r="P33" i="1"/>
  <c r="O33" i="1"/>
  <c r="N33" i="1"/>
  <c r="M33" i="1"/>
  <c r="Y32" i="1"/>
  <c r="S32" i="1"/>
  <c r="P32" i="1"/>
  <c r="O32" i="1"/>
  <c r="N32" i="1"/>
  <c r="M32" i="1"/>
  <c r="K32" i="1"/>
  <c r="G32" i="1"/>
  <c r="F32" i="1"/>
  <c r="E32" i="1"/>
  <c r="D32" i="1"/>
  <c r="B32" i="1"/>
  <c r="S31" i="1"/>
  <c r="P31" i="1"/>
  <c r="O31" i="1"/>
  <c r="N31" i="1"/>
  <c r="M31" i="1"/>
  <c r="S30" i="1"/>
  <c r="P30" i="1"/>
  <c r="O30" i="1"/>
  <c r="N30" i="1"/>
  <c r="M30" i="1"/>
  <c r="Y29" i="1"/>
  <c r="S29" i="1"/>
  <c r="P29" i="1"/>
  <c r="O29" i="1"/>
  <c r="N29" i="1"/>
  <c r="K29" i="1"/>
  <c r="G29" i="1"/>
  <c r="F29" i="1"/>
  <c r="E29" i="1"/>
  <c r="D29" i="1"/>
  <c r="B29" i="1"/>
  <c r="S28" i="1"/>
  <c r="P28" i="1"/>
  <c r="O28" i="1"/>
  <c r="N28" i="1"/>
  <c r="M28" i="1"/>
  <c r="S27" i="1"/>
  <c r="P27" i="1"/>
  <c r="O27" i="1"/>
  <c r="N27" i="1"/>
  <c r="M27" i="1"/>
  <c r="Y26" i="1"/>
  <c r="S26" i="1"/>
  <c r="P26" i="1"/>
  <c r="O26" i="1"/>
  <c r="N26" i="1"/>
  <c r="M26" i="1"/>
  <c r="K26" i="1"/>
  <c r="G26" i="1"/>
  <c r="F26" i="1"/>
  <c r="E26" i="1"/>
  <c r="D26" i="1"/>
  <c r="B26" i="1"/>
  <c r="S25" i="1"/>
  <c r="P25" i="1"/>
  <c r="O25" i="1"/>
  <c r="N25" i="1"/>
  <c r="M25" i="1"/>
  <c r="S24" i="1"/>
  <c r="P24" i="1"/>
  <c r="O24" i="1"/>
  <c r="N24" i="1"/>
  <c r="M24" i="1"/>
  <c r="Y23" i="1"/>
  <c r="S23" i="1"/>
  <c r="P23" i="1"/>
  <c r="O23" i="1"/>
  <c r="N23" i="1"/>
  <c r="M23" i="1"/>
  <c r="K23" i="1"/>
  <c r="G23" i="1"/>
  <c r="F23" i="1"/>
  <c r="E23" i="1"/>
  <c r="D23" i="1"/>
  <c r="B23" i="1"/>
  <c r="S22" i="1"/>
  <c r="P22" i="1"/>
  <c r="O22" i="1"/>
  <c r="N22" i="1"/>
  <c r="M22" i="1"/>
  <c r="S21" i="1"/>
  <c r="P21" i="1"/>
  <c r="O21" i="1"/>
  <c r="N21" i="1"/>
  <c r="M21" i="1"/>
  <c r="Y20" i="1"/>
  <c r="S20" i="1"/>
  <c r="P20" i="1"/>
  <c r="O20" i="1"/>
  <c r="N20" i="1"/>
  <c r="M20" i="1"/>
  <c r="K20" i="1"/>
  <c r="G20" i="1"/>
  <c r="F20" i="1"/>
  <c r="E20" i="1"/>
  <c r="D20" i="1"/>
  <c r="B20" i="1"/>
  <c r="S19" i="1"/>
  <c r="P19" i="1"/>
  <c r="O19" i="1"/>
  <c r="N19" i="1"/>
  <c r="M19" i="1"/>
  <c r="S18" i="1"/>
  <c r="P18" i="1"/>
  <c r="O18" i="1"/>
  <c r="N18" i="1"/>
  <c r="M18" i="1"/>
  <c r="Y17" i="1"/>
  <c r="S17" i="1"/>
  <c r="P17" i="1"/>
  <c r="O17" i="1"/>
  <c r="N17" i="1"/>
  <c r="M17" i="1"/>
  <c r="K17" i="1"/>
  <c r="G17" i="1"/>
  <c r="F17" i="1"/>
  <c r="E17" i="1"/>
  <c r="B17" i="1"/>
  <c r="S16" i="1"/>
  <c r="P16" i="1"/>
  <c r="O16" i="1"/>
  <c r="N16" i="1"/>
  <c r="M16" i="1"/>
  <c r="S15" i="1"/>
  <c r="P15" i="1"/>
  <c r="O15" i="1"/>
  <c r="N15" i="1"/>
  <c r="M15" i="1"/>
  <c r="Y14" i="1"/>
  <c r="S14" i="1"/>
  <c r="P14" i="1"/>
  <c r="O14" i="1"/>
  <c r="N14" i="1"/>
  <c r="M14" i="1"/>
  <c r="K14" i="1"/>
  <c r="G14" i="1"/>
  <c r="F14" i="1"/>
  <c r="E14" i="1"/>
  <c r="D14" i="1"/>
  <c r="B14" i="1"/>
  <c r="S13" i="1"/>
  <c r="P13" i="1"/>
  <c r="O13" i="1"/>
  <c r="N13" i="1"/>
  <c r="M13" i="1"/>
  <c r="S12" i="1"/>
  <c r="P12" i="1"/>
  <c r="O12" i="1"/>
  <c r="N12" i="1"/>
  <c r="M12" i="1"/>
  <c r="Y11" i="1"/>
  <c r="S11" i="1"/>
  <c r="P11" i="1"/>
  <c r="O11" i="1"/>
  <c r="N11" i="1"/>
  <c r="M11" i="1"/>
  <c r="K11" i="1"/>
  <c r="G11" i="1"/>
  <c r="F11" i="1"/>
  <c r="E11" i="1"/>
  <c r="D11" i="1"/>
  <c r="B11" i="1"/>
  <c r="S10" i="1"/>
  <c r="P10" i="1"/>
  <c r="O10" i="1"/>
  <c r="N10" i="1"/>
  <c r="M10" i="1"/>
  <c r="S9" i="1"/>
  <c r="P9" i="1"/>
  <c r="O9" i="1"/>
  <c r="N9" i="1"/>
  <c r="M9" i="1"/>
  <c r="Y8" i="1"/>
  <c r="S8" i="1"/>
  <c r="P8" i="1"/>
  <c r="O8" i="1"/>
  <c r="N8" i="1"/>
  <c r="M8" i="1"/>
  <c r="G8" i="1"/>
  <c r="F8" i="1"/>
  <c r="E8" i="1"/>
  <c r="D8" i="1"/>
  <c r="B8" i="1"/>
  <c r="AA241" i="12"/>
  <c r="Y241" i="12"/>
  <c r="W241" i="12"/>
  <c r="U241" i="12"/>
  <c r="S241" i="12"/>
  <c r="Q241" i="12"/>
  <c r="O241" i="12"/>
  <c r="AA240" i="12"/>
  <c r="Y240" i="12"/>
  <c r="W240" i="12"/>
  <c r="U240" i="12"/>
  <c r="S240" i="12"/>
  <c r="Q240" i="12"/>
  <c r="O240" i="12"/>
  <c r="AA239" i="12"/>
  <c r="Y239" i="12"/>
  <c r="W239" i="12"/>
  <c r="U239" i="12"/>
  <c r="S239" i="12"/>
  <c r="Q239" i="12"/>
  <c r="O239" i="12"/>
  <c r="E239" i="12"/>
  <c r="D239" i="12"/>
  <c r="C239" i="12"/>
  <c r="AA238" i="12"/>
  <c r="Y238" i="12"/>
  <c r="W238" i="12"/>
  <c r="U238" i="12"/>
  <c r="S238" i="12"/>
  <c r="Q238" i="12"/>
  <c r="O238" i="12"/>
  <c r="AA237" i="12"/>
  <c r="Y237" i="12"/>
  <c r="W237" i="12"/>
  <c r="U237" i="12"/>
  <c r="S237" i="12"/>
  <c r="Q237" i="12"/>
  <c r="O237" i="12"/>
  <c r="AA236" i="12"/>
  <c r="Y236" i="12"/>
  <c r="W236" i="12"/>
  <c r="U236" i="12"/>
  <c r="S236" i="12"/>
  <c r="Q236" i="12"/>
  <c r="O236" i="12"/>
  <c r="E236" i="12"/>
  <c r="D236" i="12"/>
  <c r="C236" i="12"/>
  <c r="AA235" i="12"/>
  <c r="Y235" i="12"/>
  <c r="W235" i="12"/>
  <c r="U235" i="12"/>
  <c r="S235" i="12"/>
  <c r="Q235" i="12"/>
  <c r="O235" i="12"/>
  <c r="AA234" i="12"/>
  <c r="Y234" i="12"/>
  <c r="W234" i="12"/>
  <c r="U234" i="12"/>
  <c r="S234" i="12"/>
  <c r="Q234" i="12"/>
  <c r="O234" i="12"/>
  <c r="AA233" i="12"/>
  <c r="Y233" i="12"/>
  <c r="W233" i="12"/>
  <c r="U233" i="12"/>
  <c r="S233" i="12"/>
  <c r="Q233" i="12"/>
  <c r="O233" i="12"/>
  <c r="E233" i="12"/>
  <c r="D233" i="12"/>
  <c r="C233" i="12"/>
  <c r="AA232" i="12"/>
  <c r="Y232" i="12"/>
  <c r="W232" i="12"/>
  <c r="U232" i="12"/>
  <c r="S232" i="12"/>
  <c r="Q232" i="12"/>
  <c r="O232" i="12"/>
  <c r="AA231" i="12"/>
  <c r="Y231" i="12"/>
  <c r="W231" i="12"/>
  <c r="U231" i="12"/>
  <c r="S231" i="12"/>
  <c r="Q231" i="12"/>
  <c r="O231" i="12"/>
  <c r="AA230" i="12"/>
  <c r="Y230" i="12"/>
  <c r="W230" i="12"/>
  <c r="U230" i="12"/>
  <c r="S230" i="12"/>
  <c r="Q230" i="12"/>
  <c r="O230" i="12"/>
  <c r="E230" i="12"/>
  <c r="D230" i="12"/>
  <c r="C230" i="12"/>
  <c r="AA229" i="12"/>
  <c r="Y229" i="12"/>
  <c r="W229" i="12"/>
  <c r="U229" i="12"/>
  <c r="S229" i="12"/>
  <c r="Q229" i="12"/>
  <c r="O229" i="12"/>
  <c r="AA228" i="12"/>
  <c r="Y228" i="12"/>
  <c r="W228" i="12"/>
  <c r="U228" i="12"/>
  <c r="S228" i="12"/>
  <c r="Q228" i="12"/>
  <c r="O228" i="12"/>
  <c r="AA227" i="12"/>
  <c r="Y227" i="12"/>
  <c r="W227" i="12"/>
  <c r="U227" i="12"/>
  <c r="S227" i="12"/>
  <c r="Q227" i="12"/>
  <c r="O227" i="12"/>
  <c r="D227" i="12"/>
  <c r="C227" i="12"/>
  <c r="AA226" i="12"/>
  <c r="Y226" i="12"/>
  <c r="W226" i="12"/>
  <c r="U226" i="12"/>
  <c r="S226" i="12"/>
  <c r="Q226" i="12"/>
  <c r="O226" i="12"/>
  <c r="AA225" i="12"/>
  <c r="Y225" i="12"/>
  <c r="W225" i="12"/>
  <c r="U225" i="12"/>
  <c r="S225" i="12"/>
  <c r="Q225" i="12"/>
  <c r="O225" i="12"/>
  <c r="AA224" i="12"/>
  <c r="Y224" i="12"/>
  <c r="W224" i="12"/>
  <c r="U224" i="12"/>
  <c r="S224" i="12"/>
  <c r="Q224" i="12"/>
  <c r="O224" i="12"/>
  <c r="E224" i="12"/>
  <c r="D224" i="12"/>
  <c r="C224" i="12"/>
  <c r="AA223" i="12"/>
  <c r="Y223" i="12"/>
  <c r="W223" i="12"/>
  <c r="U223" i="12"/>
  <c r="S223" i="12"/>
  <c r="Q223" i="12"/>
  <c r="O223" i="12"/>
  <c r="AA222" i="12"/>
  <c r="Y222" i="12"/>
  <c r="W222" i="12"/>
  <c r="U222" i="12"/>
  <c r="S222" i="12"/>
  <c r="Q222" i="12"/>
  <c r="O222" i="12"/>
  <c r="AA221" i="12"/>
  <c r="Y221" i="12"/>
  <c r="W221" i="12"/>
  <c r="U221" i="12"/>
  <c r="S221" i="12"/>
  <c r="Q221" i="12"/>
  <c r="O221" i="12"/>
  <c r="E221" i="12"/>
  <c r="D221" i="12"/>
  <c r="C221" i="12"/>
  <c r="AA220" i="12"/>
  <c r="Y220" i="12"/>
  <c r="W220" i="12"/>
  <c r="U220" i="12"/>
  <c r="S220" i="12"/>
  <c r="Q220" i="12"/>
  <c r="O220" i="12"/>
  <c r="AA219" i="12"/>
  <c r="Y219" i="12"/>
  <c r="W219" i="12"/>
  <c r="U219" i="12"/>
  <c r="S219" i="12"/>
  <c r="Q219" i="12"/>
  <c r="O219" i="12"/>
  <c r="AA218" i="12"/>
  <c r="Y218" i="12"/>
  <c r="W218" i="12"/>
  <c r="U218" i="12"/>
  <c r="S218" i="12"/>
  <c r="Q218" i="12"/>
  <c r="O218" i="12"/>
  <c r="E218" i="12"/>
  <c r="D218" i="12"/>
  <c r="C218" i="12"/>
  <c r="AA217" i="12"/>
  <c r="Y217" i="12"/>
  <c r="W217" i="12"/>
  <c r="U217" i="12"/>
  <c r="S217" i="12"/>
  <c r="Q217" i="12"/>
  <c r="O217" i="12"/>
  <c r="AA216" i="12"/>
  <c r="Y216" i="12"/>
  <c r="W216" i="12"/>
  <c r="U216" i="12"/>
  <c r="S216" i="12"/>
  <c r="Q216" i="12"/>
  <c r="O216" i="12"/>
  <c r="AA215" i="12"/>
  <c r="Y215" i="12"/>
  <c r="W215" i="12"/>
  <c r="U215" i="12"/>
  <c r="S215" i="12"/>
  <c r="Q215" i="12"/>
  <c r="O215" i="12"/>
  <c r="E215" i="12"/>
  <c r="D215" i="12"/>
  <c r="C215" i="12"/>
  <c r="AA214" i="12"/>
  <c r="Y214" i="12"/>
  <c r="W214" i="12"/>
  <c r="U214" i="12"/>
  <c r="S214" i="12"/>
  <c r="Q214" i="12"/>
  <c r="O214" i="12"/>
  <c r="AA213" i="12"/>
  <c r="Y213" i="12"/>
  <c r="W213" i="12"/>
  <c r="U213" i="12"/>
  <c r="S213" i="12"/>
  <c r="Q213" i="12"/>
  <c r="O213" i="12"/>
  <c r="AA212" i="12"/>
  <c r="Y212" i="12"/>
  <c r="W212" i="12"/>
  <c r="U212" i="12"/>
  <c r="S212" i="12"/>
  <c r="Q212" i="12"/>
  <c r="O212" i="12"/>
  <c r="E212" i="12"/>
  <c r="D212" i="12"/>
  <c r="C212" i="12"/>
  <c r="AA211" i="12"/>
  <c r="Y211" i="12"/>
  <c r="W211" i="12"/>
  <c r="U211" i="12"/>
  <c r="S211" i="12"/>
  <c r="Q211" i="12"/>
  <c r="O211" i="12"/>
  <c r="AA210" i="12"/>
  <c r="Y210" i="12"/>
  <c r="W210" i="12"/>
  <c r="U210" i="12"/>
  <c r="S210" i="12"/>
  <c r="Q210" i="12"/>
  <c r="O210" i="12"/>
  <c r="AA209" i="12"/>
  <c r="Y209" i="12"/>
  <c r="W209" i="12"/>
  <c r="U209" i="12"/>
  <c r="S209" i="12"/>
  <c r="Q209" i="12"/>
  <c r="O209" i="12"/>
  <c r="E209" i="12"/>
  <c r="D209" i="12"/>
  <c r="C209" i="12"/>
  <c r="AA208" i="12"/>
  <c r="Y208" i="12"/>
  <c r="W208" i="12"/>
  <c r="U208" i="12"/>
  <c r="S208" i="12"/>
  <c r="Q208" i="12"/>
  <c r="O208" i="12"/>
  <c r="AA207" i="12"/>
  <c r="Y207" i="12"/>
  <c r="W207" i="12"/>
  <c r="U207" i="12"/>
  <c r="S207" i="12"/>
  <c r="Q207" i="12"/>
  <c r="O207" i="12"/>
  <c r="AA206" i="12"/>
  <c r="Y206" i="12"/>
  <c r="W206" i="12"/>
  <c r="U206" i="12"/>
  <c r="S206" i="12"/>
  <c r="Q206" i="12"/>
  <c r="O206" i="12"/>
  <c r="E206" i="12"/>
  <c r="D206" i="12"/>
  <c r="C206" i="12"/>
  <c r="AA205" i="12"/>
  <c r="Y205" i="12"/>
  <c r="W205" i="12"/>
  <c r="U205" i="12"/>
  <c r="S205" i="12"/>
  <c r="Q205" i="12"/>
  <c r="O205" i="12"/>
  <c r="AA204" i="12"/>
  <c r="Y204" i="12"/>
  <c r="W204" i="12"/>
  <c r="U204" i="12"/>
  <c r="S204" i="12"/>
  <c r="Q204" i="12"/>
  <c r="O204" i="12"/>
  <c r="AA203" i="12"/>
  <c r="Y203" i="12"/>
  <c r="W203" i="12"/>
  <c r="U203" i="12"/>
  <c r="S203" i="12"/>
  <c r="Q203" i="12"/>
  <c r="O203" i="12"/>
  <c r="E203" i="12"/>
  <c r="D203" i="12"/>
  <c r="C203" i="12"/>
  <c r="AA202" i="12"/>
  <c r="Y202" i="12"/>
  <c r="W202" i="12"/>
  <c r="U202" i="12"/>
  <c r="S202" i="12"/>
  <c r="Q202" i="12"/>
  <c r="O202" i="12"/>
  <c r="AA201" i="12"/>
  <c r="Y201" i="12"/>
  <c r="W201" i="12"/>
  <c r="U201" i="12"/>
  <c r="S201" i="12"/>
  <c r="Q201" i="12"/>
  <c r="O201" i="12"/>
  <c r="AA200" i="12"/>
  <c r="Y200" i="12"/>
  <c r="W200" i="12"/>
  <c r="U200" i="12"/>
  <c r="S200" i="12"/>
  <c r="Q200" i="12"/>
  <c r="O200" i="12"/>
  <c r="E200" i="12"/>
  <c r="D200" i="12"/>
  <c r="C200" i="12"/>
  <c r="AA199" i="12"/>
  <c r="Y199" i="12"/>
  <c r="W199" i="12"/>
  <c r="U199" i="12"/>
  <c r="S199" i="12"/>
  <c r="Q199" i="12"/>
  <c r="O199" i="12"/>
  <c r="AA198" i="12"/>
  <c r="Y198" i="12"/>
  <c r="W198" i="12"/>
  <c r="U198" i="12"/>
  <c r="S198" i="12"/>
  <c r="Q198" i="12"/>
  <c r="O198" i="12"/>
  <c r="AA197" i="12"/>
  <c r="Y197" i="12"/>
  <c r="W197" i="12"/>
  <c r="U197" i="12"/>
  <c r="S197" i="12"/>
  <c r="Q197" i="12"/>
  <c r="O197" i="12"/>
  <c r="E197" i="12"/>
  <c r="D197" i="12"/>
  <c r="C197" i="12"/>
  <c r="AA196" i="12"/>
  <c r="Y196" i="12"/>
  <c r="W196" i="12"/>
  <c r="U196" i="12"/>
  <c r="S196" i="12"/>
  <c r="Q196" i="12"/>
  <c r="O196" i="12"/>
  <c r="AA195" i="12"/>
  <c r="Y195" i="12"/>
  <c r="W195" i="12"/>
  <c r="U195" i="12"/>
  <c r="S195" i="12"/>
  <c r="Q195" i="12"/>
  <c r="O195" i="12"/>
  <c r="AA194" i="12"/>
  <c r="Y194" i="12"/>
  <c r="W194" i="12"/>
  <c r="U194" i="12"/>
  <c r="S194" i="12"/>
  <c r="Q194" i="12"/>
  <c r="O194" i="12"/>
  <c r="E194" i="12"/>
  <c r="D194" i="12"/>
  <c r="C194" i="12"/>
  <c r="AA193" i="12"/>
  <c r="Y193" i="12"/>
  <c r="W193" i="12"/>
  <c r="U193" i="12"/>
  <c r="S193" i="12"/>
  <c r="Q193" i="12"/>
  <c r="O193" i="12"/>
  <c r="AA192" i="12"/>
  <c r="Y192" i="12"/>
  <c r="W192" i="12"/>
  <c r="U192" i="12"/>
  <c r="S192" i="12"/>
  <c r="Q192" i="12"/>
  <c r="O192" i="12"/>
  <c r="AA191" i="12"/>
  <c r="Y191" i="12"/>
  <c r="W191" i="12"/>
  <c r="U191" i="12"/>
  <c r="S191" i="12"/>
  <c r="Q191" i="12"/>
  <c r="O191" i="12"/>
  <c r="E191" i="12"/>
  <c r="D191" i="12"/>
  <c r="C191" i="12"/>
  <c r="AA190" i="12"/>
  <c r="Y190" i="12"/>
  <c r="W190" i="12"/>
  <c r="U190" i="12"/>
  <c r="S190" i="12"/>
  <c r="Q190" i="12"/>
  <c r="O190" i="12"/>
  <c r="AA189" i="12"/>
  <c r="Y189" i="12"/>
  <c r="W189" i="12"/>
  <c r="U189" i="12"/>
  <c r="S189" i="12"/>
  <c r="Q189" i="12"/>
  <c r="O189" i="12"/>
  <c r="AA188" i="12"/>
  <c r="Y188" i="12"/>
  <c r="W188" i="12"/>
  <c r="U188" i="12"/>
  <c r="S188" i="12"/>
  <c r="Q188" i="12"/>
  <c r="O188" i="12"/>
  <c r="E188" i="12"/>
  <c r="D188" i="12"/>
  <c r="C188" i="12"/>
  <c r="AA187" i="12"/>
  <c r="Y187" i="12"/>
  <c r="W187" i="12"/>
  <c r="U187" i="12"/>
  <c r="S187" i="12"/>
  <c r="Q187" i="12"/>
  <c r="O187" i="12"/>
  <c r="AA186" i="12"/>
  <c r="Y186" i="12"/>
  <c r="W186" i="12"/>
  <c r="U186" i="12"/>
  <c r="S186" i="12"/>
  <c r="Q186" i="12"/>
  <c r="O186" i="12"/>
  <c r="AA185" i="12"/>
  <c r="Y185" i="12"/>
  <c r="W185" i="12"/>
  <c r="U185" i="12"/>
  <c r="S185" i="12"/>
  <c r="Q185" i="12"/>
  <c r="O185" i="12"/>
  <c r="E185" i="12"/>
  <c r="D185" i="12"/>
  <c r="C185" i="12"/>
  <c r="AA184" i="12"/>
  <c r="Y184" i="12"/>
  <c r="W184" i="12"/>
  <c r="U184" i="12"/>
  <c r="S184" i="12"/>
  <c r="Q184" i="12"/>
  <c r="O184" i="12"/>
  <c r="AA183" i="12"/>
  <c r="Y183" i="12"/>
  <c r="W183" i="12"/>
  <c r="U183" i="12"/>
  <c r="S183" i="12"/>
  <c r="Q183" i="12"/>
  <c r="O183" i="12"/>
  <c r="AA182" i="12"/>
  <c r="Y182" i="12"/>
  <c r="W182" i="12"/>
  <c r="U182" i="12"/>
  <c r="S182" i="12"/>
  <c r="Q182" i="12"/>
  <c r="O182" i="12"/>
  <c r="E182" i="12"/>
  <c r="D182" i="12"/>
  <c r="C182" i="12"/>
  <c r="AA181" i="12"/>
  <c r="Y181" i="12"/>
  <c r="W181" i="12"/>
  <c r="U181" i="12"/>
  <c r="S181" i="12"/>
  <c r="Q181" i="12"/>
  <c r="O181" i="12"/>
  <c r="AA180" i="12"/>
  <c r="Y180" i="12"/>
  <c r="W180" i="12"/>
  <c r="U180" i="12"/>
  <c r="S180" i="12"/>
  <c r="Q180" i="12"/>
  <c r="O180" i="12"/>
  <c r="AA179" i="12"/>
  <c r="Y179" i="12"/>
  <c r="W179" i="12"/>
  <c r="U179" i="12"/>
  <c r="S179" i="12"/>
  <c r="Q179" i="12"/>
  <c r="O179" i="12"/>
  <c r="E179" i="12"/>
  <c r="D179" i="12"/>
  <c r="C179" i="12"/>
  <c r="AA178" i="12"/>
  <c r="Y178" i="12"/>
  <c r="W178" i="12"/>
  <c r="U178" i="12"/>
  <c r="S178" i="12"/>
  <c r="Q178" i="12"/>
  <c r="O178" i="12"/>
  <c r="AA177" i="12"/>
  <c r="Y177" i="12"/>
  <c r="W177" i="12"/>
  <c r="U177" i="12"/>
  <c r="S177" i="12"/>
  <c r="Q177" i="12"/>
  <c r="O177" i="12"/>
  <c r="AA176" i="12"/>
  <c r="Y176" i="12"/>
  <c r="W176" i="12"/>
  <c r="U176" i="12"/>
  <c r="S176" i="12"/>
  <c r="Q176" i="12"/>
  <c r="O176" i="12"/>
  <c r="E176" i="12"/>
  <c r="D176" i="12"/>
  <c r="C176" i="12"/>
  <c r="AA175" i="12"/>
  <c r="Y175" i="12"/>
  <c r="W175" i="12"/>
  <c r="U175" i="12"/>
  <c r="S175" i="12"/>
  <c r="Q175" i="12"/>
  <c r="O175" i="12"/>
  <c r="AA174" i="12"/>
  <c r="Y174" i="12"/>
  <c r="W174" i="12"/>
  <c r="U174" i="12"/>
  <c r="S174" i="12"/>
  <c r="Q174" i="12"/>
  <c r="O174" i="12"/>
  <c r="AA173" i="12"/>
  <c r="Y173" i="12"/>
  <c r="W173" i="12"/>
  <c r="U173" i="12"/>
  <c r="S173" i="12"/>
  <c r="Q173" i="12"/>
  <c r="O173" i="12"/>
  <c r="E173" i="12"/>
  <c r="D173" i="12"/>
  <c r="C173" i="12"/>
  <c r="AA172" i="12"/>
  <c r="Y172" i="12"/>
  <c r="W172" i="12"/>
  <c r="U172" i="12"/>
  <c r="S172" i="12"/>
  <c r="Q172" i="12"/>
  <c r="O172" i="12"/>
  <c r="AA171" i="12"/>
  <c r="Y171" i="12"/>
  <c r="W171" i="12"/>
  <c r="U171" i="12"/>
  <c r="S171" i="12"/>
  <c r="Q171" i="12"/>
  <c r="O171" i="12"/>
  <c r="AA170" i="12"/>
  <c r="Y170" i="12"/>
  <c r="W170" i="12"/>
  <c r="U170" i="12"/>
  <c r="S170" i="12"/>
  <c r="Q170" i="12"/>
  <c r="O170" i="12"/>
  <c r="E170" i="12"/>
  <c r="D170" i="12"/>
  <c r="C170" i="12"/>
  <c r="AA169" i="12"/>
  <c r="Y169" i="12"/>
  <c r="W169" i="12"/>
  <c r="U169" i="12"/>
  <c r="S169" i="12"/>
  <c r="Q169" i="12"/>
  <c r="O169" i="12"/>
  <c r="AA168" i="12"/>
  <c r="Y168" i="12"/>
  <c r="W168" i="12"/>
  <c r="U168" i="12"/>
  <c r="S168" i="12"/>
  <c r="Q168" i="12"/>
  <c r="O168" i="12"/>
  <c r="AA167" i="12"/>
  <c r="Y167" i="12"/>
  <c r="W167" i="12"/>
  <c r="U167" i="12"/>
  <c r="S167" i="12"/>
  <c r="Q167" i="12"/>
  <c r="O167" i="12"/>
  <c r="E167" i="12"/>
  <c r="D167" i="12"/>
  <c r="C167" i="12"/>
  <c r="AA166" i="12"/>
  <c r="Y166" i="12"/>
  <c r="W166" i="12"/>
  <c r="U166" i="12"/>
  <c r="S166" i="12"/>
  <c r="Q166" i="12"/>
  <c r="O166" i="12"/>
  <c r="AA165" i="12"/>
  <c r="Y165" i="12"/>
  <c r="W165" i="12"/>
  <c r="U165" i="12"/>
  <c r="S165" i="12"/>
  <c r="Q165" i="12"/>
  <c r="O165" i="12"/>
  <c r="AA164" i="12"/>
  <c r="Y164" i="12"/>
  <c r="W164" i="12"/>
  <c r="U164" i="12"/>
  <c r="S164" i="12"/>
  <c r="Q164" i="12"/>
  <c r="O164" i="12"/>
  <c r="E164" i="12"/>
  <c r="D164" i="12"/>
  <c r="C164" i="12"/>
  <c r="AA163" i="12"/>
  <c r="Y163" i="12"/>
  <c r="W163" i="12"/>
  <c r="U163" i="12"/>
  <c r="S163" i="12"/>
  <c r="Q163" i="12"/>
  <c r="O163" i="12"/>
  <c r="AA162" i="12"/>
  <c r="Y162" i="12"/>
  <c r="W162" i="12"/>
  <c r="U162" i="12"/>
  <c r="S162" i="12"/>
  <c r="Q162" i="12"/>
  <c r="O162" i="12"/>
  <c r="AA161" i="12"/>
  <c r="Y161" i="12"/>
  <c r="W161" i="12"/>
  <c r="U161" i="12"/>
  <c r="S161" i="12"/>
  <c r="Q161" i="12"/>
  <c r="O161" i="12"/>
  <c r="E161" i="12"/>
  <c r="D161" i="12"/>
  <c r="C161" i="12"/>
  <c r="AA160" i="12"/>
  <c r="Y160" i="12"/>
  <c r="W160" i="12"/>
  <c r="U160" i="12"/>
  <c r="S160" i="12"/>
  <c r="Q160" i="12"/>
  <c r="O160" i="12"/>
  <c r="AA159" i="12"/>
  <c r="Y159" i="12"/>
  <c r="W159" i="12"/>
  <c r="U159" i="12"/>
  <c r="S159" i="12"/>
  <c r="Q159" i="12"/>
  <c r="O159" i="12"/>
  <c r="AA158" i="12"/>
  <c r="Y158" i="12"/>
  <c r="W158" i="12"/>
  <c r="U158" i="12"/>
  <c r="S158" i="12"/>
  <c r="Q158" i="12"/>
  <c r="O158" i="12"/>
  <c r="E158" i="12"/>
  <c r="D158" i="12"/>
  <c r="C158" i="12"/>
  <c r="AA157" i="12"/>
  <c r="Y157" i="12"/>
  <c r="W157" i="12"/>
  <c r="U157" i="12"/>
  <c r="S157" i="12"/>
  <c r="Q157" i="12"/>
  <c r="O157" i="12"/>
  <c r="AA156" i="12"/>
  <c r="Y156" i="12"/>
  <c r="W156" i="12"/>
  <c r="U156" i="12"/>
  <c r="S156" i="12"/>
  <c r="Q156" i="12"/>
  <c r="O156" i="12"/>
  <c r="AA155" i="12"/>
  <c r="Y155" i="12"/>
  <c r="W155" i="12"/>
  <c r="U155" i="12"/>
  <c r="S155" i="12"/>
  <c r="Q155" i="12"/>
  <c r="O155" i="12"/>
  <c r="E155" i="12"/>
  <c r="D155" i="12"/>
  <c r="C155" i="12"/>
  <c r="AA154" i="12"/>
  <c r="Y154" i="12"/>
  <c r="W154" i="12"/>
  <c r="U154" i="12"/>
  <c r="S154" i="12"/>
  <c r="Q154" i="12"/>
  <c r="O154" i="12"/>
  <c r="AA153" i="12"/>
  <c r="Y153" i="12"/>
  <c r="W153" i="12"/>
  <c r="U153" i="12"/>
  <c r="S153" i="12"/>
  <c r="Q153" i="12"/>
  <c r="O153" i="12"/>
  <c r="AA152" i="12"/>
  <c r="Y152" i="12"/>
  <c r="W152" i="12"/>
  <c r="U152" i="12"/>
  <c r="S152" i="12"/>
  <c r="Q152" i="12"/>
  <c r="O152" i="12"/>
  <c r="E152" i="12"/>
  <c r="D152" i="12"/>
  <c r="C152" i="12"/>
  <c r="AA151" i="12"/>
  <c r="Y151" i="12"/>
  <c r="W151" i="12"/>
  <c r="U151" i="12"/>
  <c r="S151" i="12"/>
  <c r="Q151" i="12"/>
  <c r="O151" i="12"/>
  <c r="AA150" i="12"/>
  <c r="Y150" i="12"/>
  <c r="W150" i="12"/>
  <c r="U150" i="12"/>
  <c r="S150" i="12"/>
  <c r="Q150" i="12"/>
  <c r="O150" i="12"/>
  <c r="AA149" i="12"/>
  <c r="Y149" i="12"/>
  <c r="W149" i="12"/>
  <c r="U149" i="12"/>
  <c r="S149" i="12"/>
  <c r="Q149" i="12"/>
  <c r="O149" i="12"/>
  <c r="E149" i="12"/>
  <c r="D149" i="12"/>
  <c r="C149" i="12"/>
  <c r="AA148" i="12"/>
  <c r="Y148" i="12"/>
  <c r="W148" i="12"/>
  <c r="U148" i="12"/>
  <c r="S148" i="12"/>
  <c r="Q148" i="12"/>
  <c r="O148" i="12"/>
  <c r="AA147" i="12"/>
  <c r="Y147" i="12"/>
  <c r="W147" i="12"/>
  <c r="U147" i="12"/>
  <c r="S147" i="12"/>
  <c r="Q147" i="12"/>
  <c r="O147" i="12"/>
  <c r="AA146" i="12"/>
  <c r="Y146" i="12"/>
  <c r="W146" i="12"/>
  <c r="U146" i="12"/>
  <c r="S146" i="12"/>
  <c r="Q146" i="12"/>
  <c r="O146" i="12"/>
  <c r="E146" i="12"/>
  <c r="D146" i="12"/>
  <c r="C146" i="12"/>
  <c r="AA145" i="12"/>
  <c r="Y145" i="12"/>
  <c r="W145" i="12"/>
  <c r="U145" i="12"/>
  <c r="S145" i="12"/>
  <c r="Q145" i="12"/>
  <c r="O145" i="12"/>
  <c r="AA144" i="12"/>
  <c r="Y144" i="12"/>
  <c r="W144" i="12"/>
  <c r="U144" i="12"/>
  <c r="S144" i="12"/>
  <c r="Q144" i="12"/>
  <c r="O144" i="12"/>
  <c r="AA143" i="12"/>
  <c r="Y143" i="12"/>
  <c r="W143" i="12"/>
  <c r="U143" i="12"/>
  <c r="S143" i="12"/>
  <c r="Q143" i="12"/>
  <c r="O143" i="12"/>
  <c r="E143" i="12"/>
  <c r="D143" i="12"/>
  <c r="C143" i="12"/>
  <c r="AA142" i="12"/>
  <c r="Y142" i="12"/>
  <c r="W142" i="12"/>
  <c r="U142" i="12"/>
  <c r="S142" i="12"/>
  <c r="Q142" i="12"/>
  <c r="O142" i="12"/>
  <c r="AA141" i="12"/>
  <c r="Y141" i="12"/>
  <c r="W141" i="12"/>
  <c r="U141" i="12"/>
  <c r="S141" i="12"/>
  <c r="Q141" i="12"/>
  <c r="O141" i="12"/>
  <c r="AA140" i="12"/>
  <c r="Y140" i="12"/>
  <c r="W140" i="12"/>
  <c r="U140" i="12"/>
  <c r="S140" i="12"/>
  <c r="Q140" i="12"/>
  <c r="O140" i="12"/>
  <c r="E140" i="12"/>
  <c r="D140" i="12"/>
  <c r="C140" i="12"/>
  <c r="AA139" i="12"/>
  <c r="Y139" i="12"/>
  <c r="W139" i="12"/>
  <c r="U139" i="12"/>
  <c r="S139" i="12"/>
  <c r="Q139" i="12"/>
  <c r="O139" i="12"/>
  <c r="AA138" i="12"/>
  <c r="Y138" i="12"/>
  <c r="W138" i="12"/>
  <c r="U138" i="12"/>
  <c r="S138" i="12"/>
  <c r="Q138" i="12"/>
  <c r="O138" i="12"/>
  <c r="AA137" i="12"/>
  <c r="Y137" i="12"/>
  <c r="W137" i="12"/>
  <c r="U137" i="12"/>
  <c r="S137" i="12"/>
  <c r="Q137" i="12"/>
  <c r="O137" i="12"/>
  <c r="E137" i="12"/>
  <c r="D137" i="12"/>
  <c r="C137" i="12"/>
  <c r="AA136" i="12"/>
  <c r="Y136" i="12"/>
  <c r="W136" i="12"/>
  <c r="U136" i="12"/>
  <c r="S136" i="12"/>
  <c r="Q136" i="12"/>
  <c r="O136" i="12"/>
  <c r="AA135" i="12"/>
  <c r="Y135" i="12"/>
  <c r="W135" i="12"/>
  <c r="U135" i="12"/>
  <c r="S135" i="12"/>
  <c r="Q135" i="12"/>
  <c r="O135" i="12"/>
  <c r="AA134" i="12"/>
  <c r="Y134" i="12"/>
  <c r="W134" i="12"/>
  <c r="U134" i="12"/>
  <c r="S134" i="12"/>
  <c r="Q134" i="12"/>
  <c r="O134" i="12"/>
  <c r="E134" i="12"/>
  <c r="D134" i="12"/>
  <c r="C134" i="12"/>
  <c r="AA133" i="12"/>
  <c r="Y133" i="12"/>
  <c r="W133" i="12"/>
  <c r="U133" i="12"/>
  <c r="S133" i="12"/>
  <c r="Q133" i="12"/>
  <c r="O133" i="12"/>
  <c r="AA132" i="12"/>
  <c r="Y132" i="12"/>
  <c r="W132" i="12"/>
  <c r="U132" i="12"/>
  <c r="S132" i="12"/>
  <c r="Q132" i="12"/>
  <c r="O132" i="12"/>
  <c r="AA131" i="12"/>
  <c r="Y131" i="12"/>
  <c r="W131" i="12"/>
  <c r="U131" i="12"/>
  <c r="S131" i="12"/>
  <c r="Q131" i="12"/>
  <c r="O131" i="12"/>
  <c r="E131" i="12"/>
  <c r="D131" i="12"/>
  <c r="C131" i="12"/>
  <c r="AA130" i="12"/>
  <c r="Y130" i="12"/>
  <c r="W130" i="12"/>
  <c r="U130" i="12"/>
  <c r="S130" i="12"/>
  <c r="Q130" i="12"/>
  <c r="O130" i="12"/>
  <c r="AA129" i="12"/>
  <c r="Y129" i="12"/>
  <c r="W129" i="12"/>
  <c r="U129" i="12"/>
  <c r="S129" i="12"/>
  <c r="Q129" i="12"/>
  <c r="O129" i="12"/>
  <c r="AA128" i="12"/>
  <c r="Y128" i="12"/>
  <c r="W128" i="12"/>
  <c r="U128" i="12"/>
  <c r="S128" i="12"/>
  <c r="Q128" i="12"/>
  <c r="O128" i="12"/>
  <c r="E128" i="12"/>
  <c r="D128" i="12"/>
  <c r="C128" i="12"/>
  <c r="AA127" i="12"/>
  <c r="Y127" i="12"/>
  <c r="W127" i="12"/>
  <c r="U127" i="12"/>
  <c r="S127" i="12"/>
  <c r="Q127" i="12"/>
  <c r="AA126" i="12"/>
  <c r="Y126" i="12"/>
  <c r="W126" i="12"/>
  <c r="U126" i="12"/>
  <c r="S126" i="12"/>
  <c r="Q126" i="12"/>
  <c r="O126" i="12"/>
  <c r="AA125" i="12"/>
  <c r="Y125" i="12"/>
  <c r="W125" i="12"/>
  <c r="U125" i="12"/>
  <c r="S125" i="12"/>
  <c r="Q125" i="12"/>
  <c r="O125" i="12"/>
  <c r="E125" i="12"/>
  <c r="D125" i="12"/>
  <c r="C125" i="12"/>
  <c r="AA124" i="12"/>
  <c r="Y124" i="12"/>
  <c r="W124" i="12"/>
  <c r="U124" i="12"/>
  <c r="S124" i="12"/>
  <c r="Q124" i="12"/>
  <c r="O124" i="12"/>
  <c r="AA123" i="12"/>
  <c r="Y123" i="12"/>
  <c r="W123" i="12"/>
  <c r="U123" i="12"/>
  <c r="S123" i="12"/>
  <c r="Q123" i="12"/>
  <c r="O123" i="12"/>
  <c r="AA122" i="12"/>
  <c r="Y122" i="12"/>
  <c r="W122" i="12"/>
  <c r="U122" i="12"/>
  <c r="S122" i="12"/>
  <c r="Q122" i="12"/>
  <c r="O122" i="12"/>
  <c r="E122" i="12"/>
  <c r="D122" i="12"/>
  <c r="C122" i="12"/>
  <c r="AA121" i="12"/>
  <c r="Y121" i="12"/>
  <c r="W121" i="12"/>
  <c r="U121" i="12"/>
  <c r="S121" i="12"/>
  <c r="Q121" i="12"/>
  <c r="O121" i="12"/>
  <c r="AA120" i="12"/>
  <c r="Y120" i="12"/>
  <c r="W120" i="12"/>
  <c r="U120" i="12"/>
  <c r="S120" i="12"/>
  <c r="Q120" i="12"/>
  <c r="O120" i="12"/>
  <c r="AA119" i="12"/>
  <c r="Y119" i="12"/>
  <c r="W119" i="12"/>
  <c r="U119" i="12"/>
  <c r="S119" i="12"/>
  <c r="Q119" i="12"/>
  <c r="O119" i="12"/>
  <c r="E119" i="12"/>
  <c r="D119" i="12"/>
  <c r="C119" i="12"/>
  <c r="AA118" i="12"/>
  <c r="Y118" i="12"/>
  <c r="W118" i="12"/>
  <c r="U118" i="12"/>
  <c r="S118" i="12"/>
  <c r="Q118" i="12"/>
  <c r="O118" i="12"/>
  <c r="AA117" i="12"/>
  <c r="Y117" i="12"/>
  <c r="W117" i="12"/>
  <c r="U117" i="12"/>
  <c r="S117" i="12"/>
  <c r="Q117" i="12"/>
  <c r="O117" i="12"/>
  <c r="AA116" i="12"/>
  <c r="Y116" i="12"/>
  <c r="W116" i="12"/>
  <c r="U116" i="12"/>
  <c r="S116" i="12"/>
  <c r="Q116" i="12"/>
  <c r="O116" i="12"/>
  <c r="E116" i="12"/>
  <c r="D116" i="12"/>
  <c r="C116" i="12"/>
  <c r="AA115" i="12"/>
  <c r="Y115" i="12"/>
  <c r="W115" i="12"/>
  <c r="U115" i="12"/>
  <c r="S115" i="12"/>
  <c r="Q115" i="12"/>
  <c r="O115" i="12"/>
  <c r="AA114" i="12"/>
  <c r="Y114" i="12"/>
  <c r="W114" i="12"/>
  <c r="U114" i="12"/>
  <c r="S114" i="12"/>
  <c r="Q114" i="12"/>
  <c r="O114" i="12"/>
  <c r="AA113" i="12"/>
  <c r="Y113" i="12"/>
  <c r="W113" i="12"/>
  <c r="U113" i="12"/>
  <c r="S113" i="12"/>
  <c r="Q113" i="12"/>
  <c r="O113" i="12"/>
  <c r="E113" i="12"/>
  <c r="D113" i="12"/>
  <c r="C113" i="12"/>
  <c r="AA112" i="12"/>
  <c r="Y112" i="12"/>
  <c r="W112" i="12"/>
  <c r="U112" i="12"/>
  <c r="S112" i="12"/>
  <c r="Q112" i="12"/>
  <c r="O112" i="12"/>
  <c r="AA111" i="12"/>
  <c r="Y111" i="12"/>
  <c r="W111" i="12"/>
  <c r="U111" i="12"/>
  <c r="S111" i="12"/>
  <c r="Q111" i="12"/>
  <c r="O111" i="12"/>
  <c r="AA110" i="12"/>
  <c r="Y110" i="12"/>
  <c r="W110" i="12"/>
  <c r="U110" i="12"/>
  <c r="S110" i="12"/>
  <c r="Q110" i="12"/>
  <c r="O110" i="12"/>
  <c r="E110" i="12"/>
  <c r="D110" i="12"/>
  <c r="C110" i="12"/>
  <c r="AA109" i="12"/>
  <c r="Y109" i="12"/>
  <c r="W109" i="12"/>
  <c r="U109" i="12"/>
  <c r="S109" i="12"/>
  <c r="Q109" i="12"/>
  <c r="O109" i="12"/>
  <c r="AA108" i="12"/>
  <c r="Y108" i="12"/>
  <c r="W108" i="12"/>
  <c r="U108" i="12"/>
  <c r="S108" i="12"/>
  <c r="Q108" i="12"/>
  <c r="O108" i="12"/>
  <c r="AA107" i="12"/>
  <c r="Y107" i="12"/>
  <c r="W107" i="12"/>
  <c r="U107" i="12"/>
  <c r="S107" i="12"/>
  <c r="Q107" i="12"/>
  <c r="O107" i="12"/>
  <c r="E107" i="12"/>
  <c r="D107" i="12"/>
  <c r="C107" i="12"/>
  <c r="AA106" i="12"/>
  <c r="Y106" i="12"/>
  <c r="W106" i="12"/>
  <c r="U106" i="12"/>
  <c r="S106" i="12"/>
  <c r="Q106" i="12"/>
  <c r="O106" i="12"/>
  <c r="AA105" i="12"/>
  <c r="Y105" i="12"/>
  <c r="W105" i="12"/>
  <c r="U105" i="12"/>
  <c r="S105" i="12"/>
  <c r="Q105" i="12"/>
  <c r="O105" i="12"/>
  <c r="AA104" i="12"/>
  <c r="Y104" i="12"/>
  <c r="W104" i="12"/>
  <c r="U104" i="12"/>
  <c r="S104" i="12"/>
  <c r="Q104" i="12"/>
  <c r="O104" i="12"/>
  <c r="E104" i="12"/>
  <c r="D104" i="12"/>
  <c r="C104" i="12"/>
  <c r="AA103" i="12"/>
  <c r="Y103" i="12"/>
  <c r="W103" i="12"/>
  <c r="U103" i="12"/>
  <c r="S103" i="12"/>
  <c r="Q103" i="12"/>
  <c r="O103" i="12"/>
  <c r="AA102" i="12"/>
  <c r="Y102" i="12"/>
  <c r="W102" i="12"/>
  <c r="U102" i="12"/>
  <c r="S102" i="12"/>
  <c r="Q102" i="12"/>
  <c r="O102" i="12"/>
  <c r="AA101" i="12"/>
  <c r="Y101" i="12"/>
  <c r="W101" i="12"/>
  <c r="U101" i="12"/>
  <c r="S101" i="12"/>
  <c r="Q101" i="12"/>
  <c r="O101" i="12"/>
  <c r="E101" i="12"/>
  <c r="D101" i="12"/>
  <c r="C101" i="12"/>
  <c r="AA100" i="12"/>
  <c r="Y100" i="12"/>
  <c r="W100" i="12"/>
  <c r="U100" i="12"/>
  <c r="S100" i="12"/>
  <c r="Q100" i="12"/>
  <c r="O100" i="12"/>
  <c r="AA99" i="12"/>
  <c r="Y99" i="12"/>
  <c r="W99" i="12"/>
  <c r="U99" i="12"/>
  <c r="S99" i="12"/>
  <c r="Q99" i="12"/>
  <c r="O99" i="12"/>
  <c r="AA98" i="12"/>
  <c r="Y98" i="12"/>
  <c r="W98" i="12"/>
  <c r="U98" i="12"/>
  <c r="S98" i="12"/>
  <c r="Q98" i="12"/>
  <c r="O98" i="12"/>
  <c r="E98" i="12"/>
  <c r="D98" i="12"/>
  <c r="C98" i="12"/>
  <c r="AA97" i="12"/>
  <c r="Y97" i="12"/>
  <c r="W97" i="12"/>
  <c r="U97" i="12"/>
  <c r="S97" i="12"/>
  <c r="Q97" i="12"/>
  <c r="O97" i="12"/>
  <c r="AA96" i="12"/>
  <c r="Y96" i="12"/>
  <c r="W96" i="12"/>
  <c r="U96" i="12"/>
  <c r="S96" i="12"/>
  <c r="Q96" i="12"/>
  <c r="O96" i="12"/>
  <c r="AA95" i="12"/>
  <c r="Y95" i="12"/>
  <c r="W95" i="12"/>
  <c r="U95" i="12"/>
  <c r="S95" i="12"/>
  <c r="Q95" i="12"/>
  <c r="O95" i="12"/>
  <c r="E95" i="12"/>
  <c r="D95" i="12"/>
  <c r="C95" i="12"/>
  <c r="AA94" i="12"/>
  <c r="Y94" i="12"/>
  <c r="W94" i="12"/>
  <c r="U94" i="12"/>
  <c r="S94" i="12"/>
  <c r="Q94" i="12"/>
  <c r="O94" i="12"/>
  <c r="AA93" i="12"/>
  <c r="Y93" i="12"/>
  <c r="W93" i="12"/>
  <c r="U93" i="12"/>
  <c r="S93" i="12"/>
  <c r="Q93" i="12"/>
  <c r="O93" i="12"/>
  <c r="AA92" i="12"/>
  <c r="Y92" i="12"/>
  <c r="W92" i="12"/>
  <c r="U92" i="12"/>
  <c r="S92" i="12"/>
  <c r="Q92" i="12"/>
  <c r="O92" i="12"/>
  <c r="E92" i="12"/>
  <c r="D92" i="12"/>
  <c r="C92" i="12"/>
  <c r="AA91" i="12"/>
  <c r="Y91" i="12"/>
  <c r="W91" i="12"/>
  <c r="U91" i="12"/>
  <c r="S91" i="12"/>
  <c r="Q91" i="12"/>
  <c r="O91" i="12"/>
  <c r="AA90" i="12"/>
  <c r="Y90" i="12"/>
  <c r="W90" i="12"/>
  <c r="U90" i="12"/>
  <c r="S90" i="12"/>
  <c r="Q90" i="12"/>
  <c r="O90" i="12"/>
  <c r="AA89" i="12"/>
  <c r="Y89" i="12"/>
  <c r="W89" i="12"/>
  <c r="U89" i="12"/>
  <c r="S89" i="12"/>
  <c r="Q89" i="12"/>
  <c r="O89" i="12"/>
  <c r="E89" i="12"/>
  <c r="D89" i="12"/>
  <c r="C89" i="12"/>
  <c r="AA88" i="12"/>
  <c r="Y88" i="12"/>
  <c r="W88" i="12"/>
  <c r="U88" i="12"/>
  <c r="S88" i="12"/>
  <c r="Q88" i="12"/>
  <c r="O88" i="12"/>
  <c r="AA87" i="12"/>
  <c r="Y87" i="12"/>
  <c r="W87" i="12"/>
  <c r="U87" i="12"/>
  <c r="S87" i="12"/>
  <c r="Q87" i="12"/>
  <c r="O87" i="12"/>
  <c r="AA86" i="12"/>
  <c r="Y86" i="12"/>
  <c r="W86" i="12"/>
  <c r="U86" i="12"/>
  <c r="S86" i="12"/>
  <c r="Q86" i="12"/>
  <c r="O86" i="12"/>
  <c r="E86" i="12"/>
  <c r="D86" i="12"/>
  <c r="C86" i="12"/>
  <c r="AA85" i="12"/>
  <c r="Y85" i="12"/>
  <c r="W85" i="12"/>
  <c r="U85" i="12"/>
  <c r="S85" i="12"/>
  <c r="Q85" i="12"/>
  <c r="O85" i="12"/>
  <c r="AA84" i="12"/>
  <c r="Y84" i="12"/>
  <c r="W84" i="12"/>
  <c r="U84" i="12"/>
  <c r="S84" i="12"/>
  <c r="Q84" i="12"/>
  <c r="O84" i="12"/>
  <c r="AA83" i="12"/>
  <c r="Y83" i="12"/>
  <c r="W83" i="12"/>
  <c r="U83" i="12"/>
  <c r="S83" i="12"/>
  <c r="Q83" i="12"/>
  <c r="O83" i="12"/>
  <c r="E83" i="12"/>
  <c r="D83" i="12"/>
  <c r="C83" i="12"/>
  <c r="AA82" i="12"/>
  <c r="Y82" i="12"/>
  <c r="W82" i="12"/>
  <c r="U82" i="12"/>
  <c r="S82" i="12"/>
  <c r="Q82" i="12"/>
  <c r="O82" i="12"/>
  <c r="AA81" i="12"/>
  <c r="Y81" i="12"/>
  <c r="W81" i="12"/>
  <c r="U81" i="12"/>
  <c r="S81" i="12"/>
  <c r="Q81" i="12"/>
  <c r="O81" i="12"/>
  <c r="AA80" i="12"/>
  <c r="Y80" i="12"/>
  <c r="W80" i="12"/>
  <c r="U80" i="12"/>
  <c r="S80" i="12"/>
  <c r="Q80" i="12"/>
  <c r="O80" i="12"/>
  <c r="E80" i="12"/>
  <c r="D80" i="12"/>
  <c r="C80" i="12"/>
  <c r="AA79" i="12"/>
  <c r="Y79" i="12"/>
  <c r="W79" i="12"/>
  <c r="U79" i="12"/>
  <c r="S79" i="12"/>
  <c r="Q79" i="12"/>
  <c r="O79" i="12"/>
  <c r="AA78" i="12"/>
  <c r="Y78" i="12"/>
  <c r="W78" i="12"/>
  <c r="U78" i="12"/>
  <c r="S78" i="12"/>
  <c r="Q78" i="12"/>
  <c r="O78" i="12"/>
  <c r="AA77" i="12"/>
  <c r="Y77" i="12"/>
  <c r="W77" i="12"/>
  <c r="U77" i="12"/>
  <c r="S77" i="12"/>
  <c r="Q77" i="12"/>
  <c r="O77" i="12"/>
  <c r="D77" i="12"/>
  <c r="C77" i="12"/>
  <c r="AA76" i="12"/>
  <c r="Y76" i="12"/>
  <c r="W76" i="12"/>
  <c r="U76" i="12"/>
  <c r="S76" i="12"/>
  <c r="Q76" i="12"/>
  <c r="O76" i="12"/>
  <c r="AA75" i="12"/>
  <c r="Y75" i="12"/>
  <c r="W75" i="12"/>
  <c r="U75" i="12"/>
  <c r="S75" i="12"/>
  <c r="Q75" i="12"/>
  <c r="O75" i="12"/>
  <c r="AA74" i="12"/>
  <c r="Y74" i="12"/>
  <c r="W74" i="12"/>
  <c r="U74" i="12"/>
  <c r="S74" i="12"/>
  <c r="Q74" i="12"/>
  <c r="O74" i="12"/>
  <c r="D74" i="12"/>
  <c r="C74" i="12"/>
  <c r="AA73" i="12"/>
  <c r="Y73" i="12"/>
  <c r="W73" i="12"/>
  <c r="U73" i="12"/>
  <c r="S73" i="12"/>
  <c r="Q73" i="12"/>
  <c r="O73" i="12"/>
  <c r="AA72" i="12"/>
  <c r="Y72" i="12"/>
  <c r="W72" i="12"/>
  <c r="U72" i="12"/>
  <c r="S72" i="12"/>
  <c r="Q72" i="12"/>
  <c r="O72" i="12"/>
  <c r="AA71" i="12"/>
  <c r="Y71" i="12"/>
  <c r="W71" i="12"/>
  <c r="U71" i="12"/>
  <c r="S71" i="12"/>
  <c r="Q71" i="12"/>
  <c r="O71" i="12"/>
  <c r="E71" i="12"/>
  <c r="D71" i="12"/>
  <c r="C71" i="12"/>
  <c r="AA70" i="12"/>
  <c r="Y70" i="12"/>
  <c r="W70" i="12"/>
  <c r="U70" i="12"/>
  <c r="S70" i="12"/>
  <c r="Q70" i="12"/>
  <c r="O70" i="12"/>
  <c r="AA69" i="12"/>
  <c r="Y69" i="12"/>
  <c r="W69" i="12"/>
  <c r="U69" i="12"/>
  <c r="S69" i="12"/>
  <c r="Q69" i="12"/>
  <c r="O69" i="12"/>
  <c r="AA68" i="12"/>
  <c r="Y68" i="12"/>
  <c r="W68" i="12"/>
  <c r="U68" i="12"/>
  <c r="S68" i="12"/>
  <c r="Q68" i="12"/>
  <c r="O68" i="12"/>
  <c r="D68" i="12"/>
  <c r="C68" i="12"/>
  <c r="AA67" i="12"/>
  <c r="Y67" i="12"/>
  <c r="W67" i="12"/>
  <c r="U67" i="12"/>
  <c r="S67" i="12"/>
  <c r="Q67" i="12"/>
  <c r="O67" i="12"/>
  <c r="AA66" i="12"/>
  <c r="Y66" i="12"/>
  <c r="W66" i="12"/>
  <c r="U66" i="12"/>
  <c r="S66" i="12"/>
  <c r="Q66" i="12"/>
  <c r="O66" i="12"/>
  <c r="AA65" i="12"/>
  <c r="Y65" i="12"/>
  <c r="W65" i="12"/>
  <c r="U65" i="12"/>
  <c r="S65" i="12"/>
  <c r="Q65" i="12"/>
  <c r="O65" i="12"/>
  <c r="E65" i="12"/>
  <c r="D65" i="12"/>
  <c r="C65" i="12"/>
  <c r="AA64" i="12"/>
  <c r="Y64" i="12"/>
  <c r="W64" i="12"/>
  <c r="U64" i="12"/>
  <c r="S64" i="12"/>
  <c r="Q64" i="12"/>
  <c r="O64" i="12"/>
  <c r="AA63" i="12"/>
  <c r="Y63" i="12"/>
  <c r="W63" i="12"/>
  <c r="U63" i="12"/>
  <c r="S63" i="12"/>
  <c r="Q63" i="12"/>
  <c r="O63" i="12"/>
  <c r="AA62" i="12"/>
  <c r="Y62" i="12"/>
  <c r="W62" i="12"/>
  <c r="U62" i="12"/>
  <c r="S62" i="12"/>
  <c r="Q62" i="12"/>
  <c r="O62" i="12"/>
  <c r="E62" i="12"/>
  <c r="D62" i="12"/>
  <c r="C62" i="12"/>
  <c r="AA61" i="12"/>
  <c r="Y61" i="12"/>
  <c r="W61" i="12"/>
  <c r="U61" i="12"/>
  <c r="S61" i="12"/>
  <c r="Q61" i="12"/>
  <c r="O61" i="12"/>
  <c r="AA60" i="12"/>
  <c r="Y60" i="12"/>
  <c r="W60" i="12"/>
  <c r="U60" i="12"/>
  <c r="S60" i="12"/>
  <c r="Q60" i="12"/>
  <c r="O60" i="12"/>
  <c r="AA59" i="12"/>
  <c r="Y59" i="12"/>
  <c r="W59" i="12"/>
  <c r="U59" i="12"/>
  <c r="S59" i="12"/>
  <c r="Q59" i="12"/>
  <c r="O59" i="12"/>
  <c r="E59" i="12"/>
  <c r="D59" i="12"/>
  <c r="C59" i="12"/>
  <c r="AA58" i="12"/>
  <c r="Y58" i="12"/>
  <c r="W58" i="12"/>
  <c r="U58" i="12"/>
  <c r="S58" i="12"/>
  <c r="Q58" i="12"/>
  <c r="O58" i="12"/>
  <c r="AA57" i="12"/>
  <c r="Y57" i="12"/>
  <c r="W57" i="12"/>
  <c r="U57" i="12"/>
  <c r="S57" i="12"/>
  <c r="Q57" i="12"/>
  <c r="O57" i="12"/>
  <c r="AA56" i="12"/>
  <c r="Y56" i="12"/>
  <c r="W56" i="12"/>
  <c r="U56" i="12"/>
  <c r="S56" i="12"/>
  <c r="Q56" i="12"/>
  <c r="O56" i="12"/>
  <c r="E56" i="12"/>
  <c r="D56" i="12"/>
  <c r="C56" i="12"/>
  <c r="AA55" i="12"/>
  <c r="Y55" i="12"/>
  <c r="W55" i="12"/>
  <c r="U55" i="12"/>
  <c r="S55" i="12"/>
  <c r="Q55" i="12"/>
  <c r="O55" i="12"/>
  <c r="AA54" i="12"/>
  <c r="Y54" i="12"/>
  <c r="W54" i="12"/>
  <c r="U54" i="12"/>
  <c r="S54" i="12"/>
  <c r="Q54" i="12"/>
  <c r="O54" i="12"/>
  <c r="AA53" i="12"/>
  <c r="Y53" i="12"/>
  <c r="W53" i="12"/>
  <c r="U53" i="12"/>
  <c r="S53" i="12"/>
  <c r="Q53" i="12"/>
  <c r="O53" i="12"/>
  <c r="E53" i="12"/>
  <c r="D53" i="12"/>
  <c r="C53" i="12"/>
  <c r="AA52" i="12"/>
  <c r="Y52" i="12"/>
  <c r="W52" i="12"/>
  <c r="U52" i="12"/>
  <c r="S52" i="12"/>
  <c r="Q52" i="12"/>
  <c r="O52" i="12"/>
  <c r="AA51" i="12"/>
  <c r="Y51" i="12"/>
  <c r="W51" i="12"/>
  <c r="U51" i="12"/>
  <c r="S51" i="12"/>
  <c r="Q51" i="12"/>
  <c r="O51" i="12"/>
  <c r="AA50" i="12"/>
  <c r="Y50" i="12"/>
  <c r="W50" i="12"/>
  <c r="U50" i="12"/>
  <c r="S50" i="12"/>
  <c r="Q50" i="12"/>
  <c r="O50" i="12"/>
  <c r="D50" i="12"/>
  <c r="C50" i="12"/>
  <c r="AA49" i="12"/>
  <c r="Y49" i="12"/>
  <c r="W49" i="12"/>
  <c r="U49" i="12"/>
  <c r="S49" i="12"/>
  <c r="Q49" i="12"/>
  <c r="O49" i="12"/>
  <c r="AA48" i="12"/>
  <c r="Y48" i="12"/>
  <c r="W48" i="12"/>
  <c r="U48" i="12"/>
  <c r="S48" i="12"/>
  <c r="Q48" i="12"/>
  <c r="O48" i="12"/>
  <c r="AA47" i="12"/>
  <c r="Y47" i="12"/>
  <c r="W47" i="12"/>
  <c r="U47" i="12"/>
  <c r="S47" i="12"/>
  <c r="Q47" i="12"/>
  <c r="O47" i="12"/>
  <c r="E47" i="12"/>
  <c r="D47" i="12"/>
  <c r="C47" i="12"/>
  <c r="AA46" i="12"/>
  <c r="Y46" i="12"/>
  <c r="W46" i="12"/>
  <c r="U46" i="12"/>
  <c r="S46" i="12"/>
  <c r="Q46" i="12"/>
  <c r="O46" i="12"/>
  <c r="AA45" i="12"/>
  <c r="Y45" i="12"/>
  <c r="W45" i="12"/>
  <c r="U45" i="12"/>
  <c r="S45" i="12"/>
  <c r="Q45" i="12"/>
  <c r="O45" i="12"/>
  <c r="AA44" i="12"/>
  <c r="Y44" i="12"/>
  <c r="W44" i="12"/>
  <c r="U44" i="12"/>
  <c r="S44" i="12"/>
  <c r="Q44" i="12"/>
  <c r="O44" i="12"/>
  <c r="E44" i="12"/>
  <c r="D44" i="12"/>
  <c r="C44" i="12"/>
  <c r="AA43" i="12"/>
  <c r="Y43" i="12"/>
  <c r="W43" i="12"/>
  <c r="U43" i="12"/>
  <c r="S43" i="12"/>
  <c r="Q43" i="12"/>
  <c r="O43" i="12"/>
  <c r="AA42" i="12"/>
  <c r="Y42" i="12"/>
  <c r="W42" i="12"/>
  <c r="U42" i="12"/>
  <c r="S42" i="12"/>
  <c r="Q42" i="12"/>
  <c r="O42" i="12"/>
  <c r="AA41" i="12"/>
  <c r="Y41" i="12"/>
  <c r="W41" i="12"/>
  <c r="U41" i="12"/>
  <c r="S41" i="12"/>
  <c r="Q41" i="12"/>
  <c r="O41" i="12"/>
  <c r="D41" i="12"/>
  <c r="C41" i="12"/>
  <c r="AA40" i="12"/>
  <c r="Y40" i="12"/>
  <c r="W40" i="12"/>
  <c r="U40" i="12"/>
  <c r="S40" i="12"/>
  <c r="Q40" i="12"/>
  <c r="O40" i="12"/>
  <c r="AA39" i="12"/>
  <c r="Y39" i="12"/>
  <c r="W39" i="12"/>
  <c r="U39" i="12"/>
  <c r="S39" i="12"/>
  <c r="Q39" i="12"/>
  <c r="O39" i="12"/>
  <c r="AA38" i="12"/>
  <c r="Y38" i="12"/>
  <c r="W38" i="12"/>
  <c r="U38" i="12"/>
  <c r="S38" i="12"/>
  <c r="Q38" i="12"/>
  <c r="O38" i="12"/>
  <c r="E38" i="12"/>
  <c r="D38" i="12"/>
  <c r="C38" i="12"/>
  <c r="AA37" i="12"/>
  <c r="Y37" i="12"/>
  <c r="W37" i="12"/>
  <c r="U37" i="12"/>
  <c r="S37" i="12"/>
  <c r="Q37" i="12"/>
  <c r="O37" i="12"/>
  <c r="AA36" i="12"/>
  <c r="Y36" i="12"/>
  <c r="W36" i="12"/>
  <c r="U36" i="12"/>
  <c r="S36" i="12"/>
  <c r="Q36" i="12"/>
  <c r="O36" i="12"/>
  <c r="AA35" i="12"/>
  <c r="Y35" i="12"/>
  <c r="W35" i="12"/>
  <c r="U35" i="12"/>
  <c r="S35" i="12"/>
  <c r="Q35" i="12"/>
  <c r="O35" i="12"/>
  <c r="E35" i="12"/>
  <c r="D35" i="12"/>
  <c r="C35" i="12"/>
  <c r="AA34" i="12"/>
  <c r="Y34" i="12"/>
  <c r="W34" i="12"/>
  <c r="U34" i="12"/>
  <c r="S34" i="12"/>
  <c r="Q34" i="12"/>
  <c r="O34" i="12"/>
  <c r="AA33" i="12"/>
  <c r="Y33" i="12"/>
  <c r="W33" i="12"/>
  <c r="U33" i="12"/>
  <c r="S33" i="12"/>
  <c r="Q33" i="12"/>
  <c r="O33" i="12"/>
  <c r="AA32" i="12"/>
  <c r="Y32" i="12"/>
  <c r="W32" i="12"/>
  <c r="U32" i="12"/>
  <c r="S32" i="12"/>
  <c r="Q32" i="12"/>
  <c r="O32" i="12"/>
  <c r="E32" i="12"/>
  <c r="D32" i="12"/>
  <c r="C32" i="12"/>
  <c r="AA31" i="12"/>
  <c r="Y31" i="12"/>
  <c r="W31" i="12"/>
  <c r="U31" i="12"/>
  <c r="S31" i="12"/>
  <c r="Q31" i="12"/>
  <c r="O31" i="12"/>
  <c r="AA30" i="12"/>
  <c r="Y30" i="12"/>
  <c r="W30" i="12"/>
  <c r="U30" i="12"/>
  <c r="S30" i="12"/>
  <c r="Q30" i="12"/>
  <c r="O30" i="12"/>
  <c r="AA29" i="12"/>
  <c r="Y29" i="12"/>
  <c r="W29" i="12"/>
  <c r="U29" i="12"/>
  <c r="S29" i="12"/>
  <c r="Q29" i="12"/>
  <c r="O29" i="12"/>
  <c r="E29" i="12"/>
  <c r="D29" i="12"/>
  <c r="C29" i="12"/>
  <c r="AA28" i="12"/>
  <c r="Y28" i="12"/>
  <c r="W28" i="12"/>
  <c r="U28" i="12"/>
  <c r="S28" i="12"/>
  <c r="Q28" i="12"/>
  <c r="O28" i="12"/>
  <c r="AA27" i="12"/>
  <c r="Y27" i="12"/>
  <c r="W27" i="12"/>
  <c r="U27" i="12"/>
  <c r="S27" i="12"/>
  <c r="Q27" i="12"/>
  <c r="O27" i="12"/>
  <c r="AA26" i="12"/>
  <c r="Y26" i="12"/>
  <c r="W26" i="12"/>
  <c r="U26" i="12"/>
  <c r="S26" i="12"/>
  <c r="Q26" i="12"/>
  <c r="O26" i="12"/>
  <c r="E26" i="12"/>
  <c r="D26" i="12"/>
  <c r="C26" i="12"/>
  <c r="AA25" i="12"/>
  <c r="Y25" i="12"/>
  <c r="W25" i="12"/>
  <c r="U25" i="12"/>
  <c r="S25" i="12"/>
  <c r="Q25" i="12"/>
  <c r="O25" i="12"/>
  <c r="AA24" i="12"/>
  <c r="Y24" i="12"/>
  <c r="W24" i="12"/>
  <c r="U24" i="12"/>
  <c r="S24" i="12"/>
  <c r="Q24" i="12"/>
  <c r="O24" i="12"/>
  <c r="AA23" i="12"/>
  <c r="Y23" i="12"/>
  <c r="W23" i="12"/>
  <c r="U23" i="12"/>
  <c r="S23" i="12"/>
  <c r="Q23" i="12"/>
  <c r="O23" i="12"/>
  <c r="E23" i="12"/>
  <c r="D23" i="12"/>
  <c r="C23" i="12"/>
  <c r="AA22" i="12"/>
  <c r="Y22" i="12"/>
  <c r="W22" i="12"/>
  <c r="U22" i="12"/>
  <c r="S22" i="12"/>
  <c r="Q22" i="12"/>
  <c r="O22" i="12"/>
  <c r="AA21" i="12"/>
  <c r="Y21" i="12"/>
  <c r="W21" i="12"/>
  <c r="U21" i="12"/>
  <c r="S21" i="12"/>
  <c r="Q21" i="12"/>
  <c r="O21" i="12"/>
  <c r="AA20" i="12"/>
  <c r="Y20" i="12"/>
  <c r="W20" i="12"/>
  <c r="U20" i="12"/>
  <c r="S20" i="12"/>
  <c r="Q20" i="12"/>
  <c r="O20" i="12"/>
  <c r="E20" i="12"/>
  <c r="D20" i="12"/>
  <c r="C20" i="12"/>
  <c r="AA19" i="12"/>
  <c r="Y19" i="12"/>
  <c r="W19" i="12"/>
  <c r="U19" i="12"/>
  <c r="S19" i="12"/>
  <c r="Q19" i="12"/>
  <c r="O19" i="12"/>
  <c r="AA18" i="12"/>
  <c r="Y18" i="12"/>
  <c r="W18" i="12"/>
  <c r="U18" i="12"/>
  <c r="S18" i="12"/>
  <c r="Q18" i="12"/>
  <c r="O18" i="12"/>
  <c r="AA17" i="12"/>
  <c r="Y17" i="12"/>
  <c r="W17" i="12"/>
  <c r="U17" i="12"/>
  <c r="S17" i="12"/>
  <c r="Q17" i="12"/>
  <c r="O17" i="12"/>
  <c r="E17" i="12"/>
  <c r="D17" i="12"/>
  <c r="C17" i="12"/>
  <c r="AA16" i="12"/>
  <c r="Y16" i="12"/>
  <c r="W16" i="12"/>
  <c r="U16" i="12"/>
  <c r="S16" i="12"/>
  <c r="Q16" i="12"/>
  <c r="O16" i="12"/>
  <c r="AA15" i="12"/>
  <c r="Y15" i="12"/>
  <c r="W15" i="12"/>
  <c r="U15" i="12"/>
  <c r="S15" i="12"/>
  <c r="Q15" i="12"/>
  <c r="O15" i="12"/>
  <c r="AA14" i="12"/>
  <c r="Y14" i="12"/>
  <c r="W14" i="12"/>
  <c r="U14" i="12"/>
  <c r="S14" i="12"/>
  <c r="Q14" i="12"/>
  <c r="O14" i="12"/>
  <c r="E14" i="12"/>
  <c r="D14" i="12"/>
  <c r="C14" i="12"/>
  <c r="AA13" i="12"/>
  <c r="Y13" i="12"/>
  <c r="W13" i="12"/>
  <c r="U13" i="12"/>
  <c r="S13" i="12"/>
  <c r="Q13" i="12"/>
  <c r="O13" i="12"/>
  <c r="AA12" i="12"/>
  <c r="Y12" i="12"/>
  <c r="W12" i="12"/>
  <c r="U12" i="12"/>
  <c r="S12" i="12"/>
  <c r="Q12" i="12"/>
  <c r="O12" i="12"/>
  <c r="AA11" i="12"/>
  <c r="Y11" i="12"/>
  <c r="W11" i="12"/>
  <c r="U11" i="12"/>
  <c r="S11" i="12"/>
  <c r="Q11" i="12"/>
  <c r="O11" i="12"/>
  <c r="E11" i="12"/>
  <c r="D11" i="12"/>
  <c r="C11" i="12"/>
  <c r="Y86" i="8"/>
  <c r="Z86" i="8" s="1"/>
  <c r="F86" i="8"/>
  <c r="E86" i="8"/>
  <c r="C86" i="8"/>
  <c r="Y85" i="8"/>
  <c r="Z85" i="8" s="1"/>
  <c r="F85" i="8"/>
  <c r="E85" i="8"/>
  <c r="C85" i="8"/>
  <c r="Y84" i="8"/>
  <c r="Z84" i="8" s="1"/>
  <c r="F84" i="8"/>
  <c r="E84" i="8"/>
  <c r="C84" i="8"/>
  <c r="Z83" i="8"/>
  <c r="F83" i="8"/>
  <c r="E83" i="8"/>
  <c r="C83" i="8"/>
  <c r="Z82" i="8"/>
  <c r="F82" i="8"/>
  <c r="E82" i="8"/>
  <c r="C82" i="8"/>
  <c r="Z81" i="8"/>
  <c r="F81" i="8"/>
  <c r="E81" i="8"/>
  <c r="C81" i="8"/>
  <c r="Z80" i="8"/>
  <c r="F80" i="8"/>
  <c r="E80" i="8"/>
  <c r="C80" i="8"/>
  <c r="Z79" i="8"/>
  <c r="F79" i="8"/>
  <c r="E79" i="8"/>
  <c r="C79" i="8"/>
  <c r="Z78" i="8"/>
  <c r="F78" i="8"/>
  <c r="E78" i="8"/>
  <c r="C78" i="8"/>
  <c r="Z77" i="8"/>
  <c r="F77" i="8"/>
  <c r="E77" i="8"/>
  <c r="C77" i="8"/>
  <c r="Z76" i="8"/>
  <c r="F76" i="8"/>
  <c r="E76" i="8"/>
  <c r="C76" i="8"/>
  <c r="Z75" i="8"/>
  <c r="F75" i="8"/>
  <c r="E75" i="8"/>
  <c r="C75" i="8"/>
  <c r="Z74" i="8"/>
  <c r="F74" i="8"/>
  <c r="E74" i="8"/>
  <c r="C74" i="8"/>
  <c r="Z73" i="8"/>
  <c r="F73" i="8"/>
  <c r="E73" i="8"/>
  <c r="C73" i="8"/>
  <c r="Z72" i="8"/>
  <c r="I194" i="1" s="1"/>
  <c r="F72" i="8"/>
  <c r="E72" i="8"/>
  <c r="C72" i="8"/>
  <c r="Z71" i="8"/>
  <c r="I191" i="1" s="1"/>
  <c r="F71" i="8"/>
  <c r="E71" i="8"/>
  <c r="C71" i="8"/>
  <c r="Z70" i="8"/>
  <c r="F70" i="8"/>
  <c r="E70" i="8"/>
  <c r="C70" i="8"/>
  <c r="Z69" i="8"/>
  <c r="I185" i="1" s="1"/>
  <c r="F69" i="8"/>
  <c r="E69" i="8"/>
  <c r="C69" i="8"/>
  <c r="Z68" i="8"/>
  <c r="F68" i="8"/>
  <c r="E68" i="8"/>
  <c r="C68" i="8"/>
  <c r="Z67" i="8"/>
  <c r="F67" i="8"/>
  <c r="E67" i="8"/>
  <c r="C67" i="8"/>
  <c r="Z66" i="8"/>
  <c r="I176" i="1" s="1"/>
  <c r="F66" i="8"/>
  <c r="E66" i="8"/>
  <c r="C66" i="8"/>
  <c r="Z65" i="8"/>
  <c r="I173" i="1" s="1"/>
  <c r="F65" i="8"/>
  <c r="E65" i="8"/>
  <c r="C65" i="8"/>
  <c r="Z64" i="8"/>
  <c r="F64" i="8"/>
  <c r="E64" i="8"/>
  <c r="C64" i="8"/>
  <c r="Z63" i="8"/>
  <c r="F63" i="8"/>
  <c r="E63" i="8"/>
  <c r="C63" i="8"/>
  <c r="Z62" i="8"/>
  <c r="F62" i="8"/>
  <c r="E62" i="8"/>
  <c r="C62" i="8"/>
  <c r="Z61" i="8"/>
  <c r="E61" i="8"/>
  <c r="C61" i="8"/>
  <c r="Z60" i="8"/>
  <c r="F60" i="8"/>
  <c r="E60" i="8"/>
  <c r="C60" i="8"/>
  <c r="Z59" i="8"/>
  <c r="I155" i="1" s="1"/>
  <c r="F59" i="8"/>
  <c r="E59" i="8"/>
  <c r="C59" i="8"/>
  <c r="F58" i="8"/>
  <c r="E58" i="8"/>
  <c r="C58" i="8"/>
  <c r="Z57" i="8"/>
  <c r="I149" i="1" s="1"/>
  <c r="F57" i="8"/>
  <c r="E57" i="8"/>
  <c r="C57" i="8"/>
  <c r="Z56" i="8"/>
  <c r="F56" i="8"/>
  <c r="E56" i="8"/>
  <c r="C56" i="8"/>
  <c r="Z55" i="8"/>
  <c r="F55" i="8"/>
  <c r="E55" i="8"/>
  <c r="C55" i="8"/>
  <c r="Z54" i="8"/>
  <c r="I140" i="1" s="1"/>
  <c r="F54" i="8"/>
  <c r="E54" i="8"/>
  <c r="C54" i="8"/>
  <c r="Z53" i="8"/>
  <c r="F53" i="8"/>
  <c r="E53" i="8"/>
  <c r="C53" i="8"/>
  <c r="Z52" i="8"/>
  <c r="F52" i="8"/>
  <c r="E52" i="8"/>
  <c r="C52" i="8"/>
  <c r="Z51" i="8"/>
  <c r="F51" i="8"/>
  <c r="E51" i="8"/>
  <c r="C51" i="8"/>
  <c r="Z50" i="8"/>
  <c r="F50" i="8"/>
  <c r="E50" i="8"/>
  <c r="C50" i="8"/>
  <c r="Z49" i="8"/>
  <c r="I125" i="1" s="1"/>
  <c r="F49" i="8"/>
  <c r="E49" i="8"/>
  <c r="C49" i="8"/>
  <c r="Z48" i="8"/>
  <c r="F48" i="8"/>
  <c r="E48" i="8"/>
  <c r="C48" i="8"/>
  <c r="Z47" i="8"/>
  <c r="I119" i="1"/>
  <c r="F47" i="8"/>
  <c r="E47" i="8"/>
  <c r="C47" i="8"/>
  <c r="Z46" i="8"/>
  <c r="F46" i="8"/>
  <c r="E46" i="8"/>
  <c r="C46" i="8"/>
  <c r="Z45" i="8"/>
  <c r="I113" i="1" s="1"/>
  <c r="F45" i="8"/>
  <c r="E45" i="8"/>
  <c r="C45" i="8"/>
  <c r="Z44" i="8"/>
  <c r="I110" i="1" s="1"/>
  <c r="F44" i="8"/>
  <c r="E44" i="8"/>
  <c r="C44" i="8"/>
  <c r="Z43" i="8"/>
  <c r="I107" i="1"/>
  <c r="F43" i="8"/>
  <c r="E43" i="8"/>
  <c r="C43" i="8"/>
  <c r="Z42" i="8"/>
  <c r="I104" i="1"/>
  <c r="F42" i="8"/>
  <c r="E42" i="8"/>
  <c r="C42" i="8"/>
  <c r="Z41" i="8"/>
  <c r="I101" i="1"/>
  <c r="F41" i="8"/>
  <c r="E41" i="8"/>
  <c r="C41" i="8"/>
  <c r="Z40" i="8"/>
  <c r="I98" i="1" s="1"/>
  <c r="F40" i="8"/>
  <c r="E40" i="8"/>
  <c r="C40" i="8"/>
  <c r="Z39" i="8"/>
  <c r="I95" i="1" s="1"/>
  <c r="F39" i="8"/>
  <c r="E39" i="8"/>
  <c r="C39" i="8"/>
  <c r="Z38" i="8"/>
  <c r="I92" i="1"/>
  <c r="F38" i="8"/>
  <c r="E38" i="8"/>
  <c r="C38" i="8"/>
  <c r="Z37" i="8"/>
  <c r="I89" i="1" s="1"/>
  <c r="F37" i="8"/>
  <c r="E37" i="8"/>
  <c r="C37" i="8"/>
  <c r="Z36" i="8"/>
  <c r="I86" i="1" s="1"/>
  <c r="F36" i="8"/>
  <c r="E36" i="8"/>
  <c r="C36" i="8"/>
  <c r="Z35" i="8"/>
  <c r="I83" i="1"/>
  <c r="F35" i="8"/>
  <c r="E35" i="8"/>
  <c r="C35" i="8"/>
  <c r="Z34" i="8"/>
  <c r="F34" i="8"/>
  <c r="E34" i="8"/>
  <c r="C34" i="8"/>
  <c r="Z33" i="8"/>
  <c r="F33" i="8"/>
  <c r="E33" i="8"/>
  <c r="C33" i="8"/>
  <c r="Z32" i="8"/>
  <c r="F32" i="8"/>
  <c r="E32" i="8"/>
  <c r="C32" i="8"/>
  <c r="Z31" i="8"/>
  <c r="F31" i="8"/>
  <c r="E31" i="8"/>
  <c r="C31" i="8"/>
  <c r="Z30" i="8"/>
  <c r="I68" i="1" s="1"/>
  <c r="F30" i="8"/>
  <c r="E30" i="8"/>
  <c r="C30" i="8"/>
  <c r="Z29" i="8"/>
  <c r="F29" i="8"/>
  <c r="E29" i="8"/>
  <c r="C29" i="8"/>
  <c r="Z28" i="8"/>
  <c r="I62" i="1"/>
  <c r="F28" i="8"/>
  <c r="E28" i="8"/>
  <c r="C28" i="8"/>
  <c r="Z27" i="8"/>
  <c r="I59" i="1" s="1"/>
  <c r="F27" i="8"/>
  <c r="E27" i="8"/>
  <c r="C27" i="8"/>
  <c r="Z26" i="8"/>
  <c r="I56" i="1" s="1"/>
  <c r="F26" i="8"/>
  <c r="E26" i="8"/>
  <c r="C26" i="8"/>
  <c r="Z25" i="8"/>
  <c r="F25" i="8"/>
  <c r="E25" i="8"/>
  <c r="C25" i="8"/>
  <c r="Z24" i="8"/>
  <c r="I50" i="1" s="1"/>
  <c r="F24" i="8"/>
  <c r="E24" i="8"/>
  <c r="C24" i="8"/>
  <c r="Z23" i="8"/>
  <c r="F23" i="8"/>
  <c r="E23" i="8"/>
  <c r="C23" i="8"/>
  <c r="Z22" i="8"/>
  <c r="F22" i="8"/>
  <c r="E22" i="8"/>
  <c r="C22" i="8"/>
  <c r="Z21" i="8"/>
  <c r="I41" i="1" s="1"/>
  <c r="F21" i="8"/>
  <c r="E21" i="8"/>
  <c r="C21" i="8"/>
  <c r="Z20" i="8"/>
  <c r="F20" i="8"/>
  <c r="E20" i="8"/>
  <c r="C20" i="8"/>
  <c r="Z19" i="8"/>
  <c r="I35" i="1" s="1"/>
  <c r="F19" i="8"/>
  <c r="E19" i="8"/>
  <c r="C19" i="8"/>
  <c r="Z18" i="8"/>
  <c r="I32" i="1"/>
  <c r="F18" i="8"/>
  <c r="E18" i="8"/>
  <c r="C18" i="8"/>
  <c r="Z17" i="8"/>
  <c r="F17" i="8"/>
  <c r="E17" i="8"/>
  <c r="C17" i="8"/>
  <c r="Z16" i="8"/>
  <c r="F16" i="8"/>
  <c r="E16" i="8"/>
  <c r="C16" i="8"/>
  <c r="Z15" i="8"/>
  <c r="F15" i="8"/>
  <c r="E15" i="8"/>
  <c r="C15" i="8"/>
  <c r="Z14" i="8"/>
  <c r="F14" i="8"/>
  <c r="E14" i="8"/>
  <c r="C14" i="8"/>
  <c r="Z13" i="8"/>
  <c r="I17" i="1" s="1"/>
  <c r="F13" i="8"/>
  <c r="E13" i="8"/>
  <c r="C13" i="8"/>
  <c r="Z12" i="8"/>
  <c r="F12" i="8"/>
  <c r="E12" i="8"/>
  <c r="C12" i="8"/>
  <c r="Z11" i="8"/>
  <c r="F11" i="8"/>
  <c r="E11" i="8"/>
  <c r="C11" i="8"/>
  <c r="Z10" i="8"/>
  <c r="P10" i="8"/>
  <c r="F10" i="8"/>
  <c r="E10" i="8"/>
  <c r="C10" i="8"/>
  <c r="I47" i="1"/>
  <c r="H56" i="1"/>
  <c r="I23" i="1"/>
  <c r="AB60" i="12" l="1"/>
  <c r="AC60" i="12" s="1"/>
  <c r="AB171" i="12"/>
  <c r="AC171" i="12" s="1"/>
  <c r="H107" i="1"/>
  <c r="H50" i="1"/>
  <c r="H74" i="1"/>
  <c r="H14" i="1"/>
  <c r="J14" i="1"/>
  <c r="H35" i="1"/>
  <c r="H47" i="1"/>
  <c r="H68" i="1"/>
  <c r="H80" i="1"/>
  <c r="J80" i="1"/>
  <c r="H98" i="1"/>
  <c r="J98" i="1"/>
  <c r="H113" i="1"/>
  <c r="H131" i="1"/>
  <c r="J131" i="1"/>
  <c r="H143" i="1"/>
  <c r="J143" i="1"/>
  <c r="H164" i="1"/>
  <c r="H188" i="1"/>
  <c r="J188" i="1"/>
  <c r="H200" i="1"/>
  <c r="J200" i="1"/>
  <c r="H212" i="1"/>
  <c r="H224" i="1"/>
  <c r="H119" i="1"/>
  <c r="J119" i="1"/>
  <c r="H17" i="1"/>
  <c r="H29" i="1"/>
  <c r="J29" i="1"/>
  <c r="H38" i="1"/>
  <c r="H62" i="1"/>
  <c r="J62" i="1"/>
  <c r="H71" i="1"/>
  <c r="H83" i="1"/>
  <c r="J83" i="1"/>
  <c r="H92" i="1"/>
  <c r="H101" i="1"/>
  <c r="J101" i="1"/>
  <c r="H116" i="1"/>
  <c r="H122" i="1"/>
  <c r="J122" i="1"/>
  <c r="H134" i="1"/>
  <c r="J134" i="1"/>
  <c r="H146" i="1"/>
  <c r="J146" i="1"/>
  <c r="H167" i="1"/>
  <c r="J167" i="1"/>
  <c r="H179" i="1"/>
  <c r="J179" i="1"/>
  <c r="H203" i="1"/>
  <c r="J203" i="1"/>
  <c r="H215" i="1"/>
  <c r="H227" i="1"/>
  <c r="J227" i="1"/>
  <c r="H26" i="1"/>
  <c r="J26" i="1"/>
  <c r="H20" i="1"/>
  <c r="H32" i="1"/>
  <c r="J32" i="1"/>
  <c r="H137" i="1"/>
  <c r="J137" i="1"/>
  <c r="H149" i="1"/>
  <c r="J149" i="1"/>
  <c r="H170" i="1"/>
  <c r="J170" i="1"/>
  <c r="H182" i="1"/>
  <c r="H194" i="1"/>
  <c r="J194" i="1"/>
  <c r="H206" i="1"/>
  <c r="J206" i="1"/>
  <c r="H218" i="1"/>
  <c r="J218" i="1"/>
  <c r="H230" i="1"/>
  <c r="H53" i="1"/>
  <c r="J53" i="1"/>
  <c r="H11" i="1"/>
  <c r="J11" i="1"/>
  <c r="H23" i="1"/>
  <c r="J23" i="1"/>
  <c r="H44" i="1"/>
  <c r="J44" i="1"/>
  <c r="J56" i="1"/>
  <c r="H65" i="1"/>
  <c r="H77" i="1"/>
  <c r="J77" i="1"/>
  <c r="H86" i="1"/>
  <c r="J86" i="1"/>
  <c r="H95" i="1"/>
  <c r="J95" i="1"/>
  <c r="H104" i="1"/>
  <c r="J104" i="1"/>
  <c r="H110" i="1"/>
  <c r="J110" i="1"/>
  <c r="H128" i="1"/>
  <c r="H158" i="1"/>
  <c r="J158" i="1"/>
  <c r="H161" i="1"/>
  <c r="J161" i="1"/>
  <c r="H173" i="1"/>
  <c r="J173" i="1"/>
  <c r="H185" i="1"/>
  <c r="H197" i="1"/>
  <c r="J197" i="1"/>
  <c r="H209" i="1"/>
  <c r="H221" i="1"/>
  <c r="J221" i="1"/>
  <c r="H152" i="1"/>
  <c r="AB120" i="12"/>
  <c r="AC120" i="12" s="1"/>
  <c r="AB123" i="12"/>
  <c r="AC123" i="12" s="1"/>
  <c r="R120" i="1" s="1"/>
  <c r="AB121" i="12"/>
  <c r="AC121" i="12" s="1"/>
  <c r="AE121" i="12" s="1"/>
  <c r="AB124" i="12"/>
  <c r="AC124" i="12" s="1"/>
  <c r="R121" i="1" s="1"/>
  <c r="AB108" i="12"/>
  <c r="AC108" i="12" s="1"/>
  <c r="AB116" i="12"/>
  <c r="AC116" i="12" s="1"/>
  <c r="R113" i="1" s="1"/>
  <c r="AB117" i="12"/>
  <c r="AC117" i="12" s="1"/>
  <c r="R114" i="1" s="1"/>
  <c r="AB119" i="12"/>
  <c r="AC119" i="12" s="1"/>
  <c r="AE119" i="12" s="1"/>
  <c r="AB122" i="12"/>
  <c r="AC122" i="12" s="1"/>
  <c r="J92" i="1"/>
  <c r="J74" i="1"/>
  <c r="J50" i="1"/>
  <c r="AB85" i="12"/>
  <c r="AC85" i="12" s="1"/>
  <c r="R82" i="1" s="1"/>
  <c r="AB87" i="12"/>
  <c r="AC87" i="12" s="1"/>
  <c r="R84" i="1" s="1"/>
  <c r="AB95" i="12"/>
  <c r="AC95" i="12" s="1"/>
  <c r="R92" i="1" s="1"/>
  <c r="AB98" i="12"/>
  <c r="AC98" i="12" s="1"/>
  <c r="R95" i="1" s="1"/>
  <c r="AB100" i="12"/>
  <c r="AC100" i="12" s="1"/>
  <c r="AE100" i="12" s="1"/>
  <c r="AB178" i="12"/>
  <c r="AC178" i="12" s="1"/>
  <c r="AE178" i="12" s="1"/>
  <c r="AB82" i="12"/>
  <c r="AC82" i="12" s="1"/>
  <c r="AE82" i="12" s="1"/>
  <c r="AB84" i="12"/>
  <c r="AC84" i="12" s="1"/>
  <c r="AE84" i="12" s="1"/>
  <c r="AB88" i="12"/>
  <c r="AC88" i="12" s="1"/>
  <c r="AE88" i="12" s="1"/>
  <c r="AB91" i="12"/>
  <c r="AC91" i="12" s="1"/>
  <c r="AE91" i="12" s="1"/>
  <c r="AB93" i="12"/>
  <c r="AC93" i="12" s="1"/>
  <c r="R90" i="1" s="1"/>
  <c r="AB97" i="12"/>
  <c r="AC97" i="12" s="1"/>
  <c r="R94" i="1" s="1"/>
  <c r="AB99" i="12"/>
  <c r="AC99" i="12" s="1"/>
  <c r="AE99" i="12" s="1"/>
  <c r="AB101" i="12"/>
  <c r="AC101" i="12" s="1"/>
  <c r="AE101" i="12" s="1"/>
  <c r="AB103" i="12"/>
  <c r="AC103" i="12" s="1"/>
  <c r="R100" i="1" s="1"/>
  <c r="AB104" i="12"/>
  <c r="AC104" i="12" s="1"/>
  <c r="AE104" i="12" s="1"/>
  <c r="AB106" i="12"/>
  <c r="AC106" i="12" s="1"/>
  <c r="R103" i="1" s="1"/>
  <c r="AB118" i="12"/>
  <c r="AC118" i="12" s="1"/>
  <c r="AE118" i="12" s="1"/>
  <c r="T115" i="1" s="1"/>
  <c r="AB89" i="12"/>
  <c r="AC89" i="12" s="1"/>
  <c r="AE89" i="12" s="1"/>
  <c r="AB90" i="12"/>
  <c r="AC90" i="12" s="1"/>
  <c r="AE90" i="12" s="1"/>
  <c r="AB92" i="12"/>
  <c r="AC92" i="12" s="1"/>
  <c r="R89" i="1" s="1"/>
  <c r="AB94" i="12"/>
  <c r="AC94" i="12" s="1"/>
  <c r="AE94" i="12" s="1"/>
  <c r="AB96" i="12"/>
  <c r="AC96" i="12" s="1"/>
  <c r="R93" i="1" s="1"/>
  <c r="AB102" i="12"/>
  <c r="AC102" i="12" s="1"/>
  <c r="AE102" i="12" s="1"/>
  <c r="AB109" i="12"/>
  <c r="AC109" i="12" s="1"/>
  <c r="R106" i="1" s="1"/>
  <c r="AB111" i="12"/>
  <c r="AC111" i="12" s="1"/>
  <c r="AE111" i="12" s="1"/>
  <c r="AB127" i="12"/>
  <c r="AC127" i="12" s="1"/>
  <c r="AE127" i="12" s="1"/>
  <c r="AB129" i="12"/>
  <c r="AC129" i="12" s="1"/>
  <c r="AE129" i="12" s="1"/>
  <c r="T126" i="1" s="1"/>
  <c r="AB139" i="12"/>
  <c r="AC139" i="12" s="1"/>
  <c r="AE139" i="12" s="1"/>
  <c r="AB145" i="12"/>
  <c r="AC145" i="12" s="1"/>
  <c r="AE145" i="12" s="1"/>
  <c r="AB147" i="12"/>
  <c r="AC147" i="12" s="1"/>
  <c r="R144" i="1" s="1"/>
  <c r="AB153" i="12"/>
  <c r="AC153" i="12" s="1"/>
  <c r="R150" i="1" s="1"/>
  <c r="AB163" i="12"/>
  <c r="AC163" i="12" s="1"/>
  <c r="AE163" i="12" s="1"/>
  <c r="AB165" i="12"/>
  <c r="AC165" i="12" s="1"/>
  <c r="R162" i="1" s="1"/>
  <c r="AB206" i="12"/>
  <c r="AC206" i="12" s="1"/>
  <c r="AE206" i="12" s="1"/>
  <c r="AB208" i="12"/>
  <c r="AC208" i="12" s="1"/>
  <c r="R205" i="1" s="1"/>
  <c r="AB212" i="12"/>
  <c r="AC212" i="12" s="1"/>
  <c r="R209" i="1" s="1"/>
  <c r="AB218" i="12"/>
  <c r="AC218" i="12" s="1"/>
  <c r="AE218" i="12" s="1"/>
  <c r="AB220" i="12"/>
  <c r="AC220" i="12" s="1"/>
  <c r="AE220" i="12" s="1"/>
  <c r="AB222" i="12"/>
  <c r="AC222" i="12" s="1"/>
  <c r="AE222" i="12" s="1"/>
  <c r="AB224" i="12"/>
  <c r="AC224" i="12" s="1"/>
  <c r="AE224" i="12" s="1"/>
  <c r="AB107" i="12"/>
  <c r="AC107" i="12" s="1"/>
  <c r="AE107" i="12" s="1"/>
  <c r="AB110" i="12"/>
  <c r="AC110" i="12" s="1"/>
  <c r="AE110" i="12" s="1"/>
  <c r="AB112" i="12"/>
  <c r="AC112" i="12" s="1"/>
  <c r="R109" i="1" s="1"/>
  <c r="AB132" i="12"/>
  <c r="AC132" i="12" s="1"/>
  <c r="AE132" i="12" s="1"/>
  <c r="T129" i="1" s="1"/>
  <c r="AB141" i="12"/>
  <c r="AC141" i="12" s="1"/>
  <c r="R138" i="1" s="1"/>
  <c r="AB142" i="12"/>
  <c r="AC142" i="12" s="1"/>
  <c r="AE142" i="12" s="1"/>
  <c r="AB144" i="12"/>
  <c r="AC144" i="12" s="1"/>
  <c r="AE144" i="12" s="1"/>
  <c r="AB150" i="12"/>
  <c r="AC150" i="12" s="1"/>
  <c r="R147" i="1" s="1"/>
  <c r="AB152" i="12"/>
  <c r="AC152" i="12" s="1"/>
  <c r="AE152" i="12" s="1"/>
  <c r="AF152" i="12" s="1"/>
  <c r="AB156" i="12"/>
  <c r="AC156" i="12" s="1"/>
  <c r="AE156" i="12" s="1"/>
  <c r="AF156" i="12" s="1"/>
  <c r="AB162" i="12"/>
  <c r="AC162" i="12" s="1"/>
  <c r="R159" i="1" s="1"/>
  <c r="AB164" i="12"/>
  <c r="AC164" i="12" s="1"/>
  <c r="R161" i="1" s="1"/>
  <c r="AB168" i="12"/>
  <c r="AC168" i="12" s="1"/>
  <c r="R165" i="1" s="1"/>
  <c r="AB169" i="12"/>
  <c r="AC169" i="12" s="1"/>
  <c r="R166" i="1" s="1"/>
  <c r="AB172" i="12"/>
  <c r="AC172" i="12" s="1"/>
  <c r="R169" i="1" s="1"/>
  <c r="AB174" i="12"/>
  <c r="AC174" i="12" s="1"/>
  <c r="R171" i="1" s="1"/>
  <c r="AB177" i="12"/>
  <c r="AC177" i="12" s="1"/>
  <c r="AE177" i="12" s="1"/>
  <c r="AB180" i="12"/>
  <c r="AC180" i="12" s="1"/>
  <c r="R177" i="1" s="1"/>
  <c r="AB188" i="12"/>
  <c r="AC188" i="12" s="1"/>
  <c r="AE188" i="12" s="1"/>
  <c r="AB191" i="12"/>
  <c r="AC191" i="12" s="1"/>
  <c r="R188" i="1" s="1"/>
  <c r="AB198" i="12"/>
  <c r="AC198" i="12" s="1"/>
  <c r="AE198" i="12" s="1"/>
  <c r="AB200" i="12"/>
  <c r="AC200" i="12" s="1"/>
  <c r="AE200" i="12" s="1"/>
  <c r="AB203" i="12"/>
  <c r="AC203" i="12" s="1"/>
  <c r="R200" i="1" s="1"/>
  <c r="AB207" i="12"/>
  <c r="AC207" i="12" s="1"/>
  <c r="R204" i="1" s="1"/>
  <c r="AB209" i="12"/>
  <c r="AC209" i="12" s="1"/>
  <c r="AE209" i="12" s="1"/>
  <c r="T206" i="1" s="1"/>
  <c r="AB215" i="12"/>
  <c r="AC215" i="12" s="1"/>
  <c r="R212" i="1" s="1"/>
  <c r="AB219" i="12"/>
  <c r="AC219" i="12" s="1"/>
  <c r="AE219" i="12" s="1"/>
  <c r="AB225" i="12"/>
  <c r="AC225" i="12" s="1"/>
  <c r="R222" i="1" s="1"/>
  <c r="AB226" i="12"/>
  <c r="AC226" i="12" s="1"/>
  <c r="AE226" i="12" s="1"/>
  <c r="AB113" i="12"/>
  <c r="AC113" i="12" s="1"/>
  <c r="AB115" i="12"/>
  <c r="AC115" i="12" s="1"/>
  <c r="R112" i="1" s="1"/>
  <c r="AB159" i="12"/>
  <c r="AC159" i="12" s="1"/>
  <c r="R156" i="1" s="1"/>
  <c r="AB179" i="12"/>
  <c r="AC179" i="12" s="1"/>
  <c r="R176" i="1" s="1"/>
  <c r="AB183" i="12"/>
  <c r="AC183" i="12" s="1"/>
  <c r="R180" i="1" s="1"/>
  <c r="AB186" i="12"/>
  <c r="AC186" i="12" s="1"/>
  <c r="R183" i="1" s="1"/>
  <c r="AB189" i="12"/>
  <c r="AC189" i="12" s="1"/>
  <c r="AE189" i="12" s="1"/>
  <c r="AB190" i="12"/>
  <c r="AC190" i="12" s="1"/>
  <c r="AE190" i="12" s="1"/>
  <c r="AB192" i="12"/>
  <c r="AC192" i="12" s="1"/>
  <c r="R189" i="1" s="1"/>
  <c r="AB195" i="12"/>
  <c r="AC195" i="12" s="1"/>
  <c r="AE195" i="12" s="1"/>
  <c r="AB196" i="12"/>
  <c r="AC196" i="12" s="1"/>
  <c r="R193" i="1" s="1"/>
  <c r="AB201" i="12"/>
  <c r="AC201" i="12" s="1"/>
  <c r="AE201" i="12" s="1"/>
  <c r="AB202" i="12"/>
  <c r="AC202" i="12" s="1"/>
  <c r="AB204" i="12"/>
  <c r="AC204" i="12" s="1"/>
  <c r="AE204" i="12" s="1"/>
  <c r="AB210" i="12"/>
  <c r="AC210" i="12" s="1"/>
  <c r="R207" i="1" s="1"/>
  <c r="AB211" i="12"/>
  <c r="AC211" i="12" s="1"/>
  <c r="AE211" i="12" s="1"/>
  <c r="AB213" i="12"/>
  <c r="AC213" i="12" s="1"/>
  <c r="AE213" i="12" s="1"/>
  <c r="AB216" i="12"/>
  <c r="AC216" i="12" s="1"/>
  <c r="AE216" i="12" s="1"/>
  <c r="AB217" i="12"/>
  <c r="AC217" i="12" s="1"/>
  <c r="R214" i="1" s="1"/>
  <c r="AB223" i="12"/>
  <c r="AC223" i="12" s="1"/>
  <c r="AE223" i="12" s="1"/>
  <c r="AB227" i="12"/>
  <c r="AC227" i="12" s="1"/>
  <c r="AE227" i="12" s="1"/>
  <c r="AF227" i="12" s="1"/>
  <c r="AB15" i="12"/>
  <c r="AC15" i="12" s="1"/>
  <c r="R12" i="1" s="1"/>
  <c r="AB16" i="12"/>
  <c r="AC16" i="12" s="1"/>
  <c r="AE16" i="12" s="1"/>
  <c r="AB17" i="12"/>
  <c r="AC17" i="12" s="1"/>
  <c r="AB25" i="12"/>
  <c r="AC25" i="12" s="1"/>
  <c r="R22" i="1" s="1"/>
  <c r="AB27" i="12"/>
  <c r="AC27" i="12" s="1"/>
  <c r="R24" i="1" s="1"/>
  <c r="AB33" i="12"/>
  <c r="AC33" i="12" s="1"/>
  <c r="AE33" i="12" s="1"/>
  <c r="AB35" i="12"/>
  <c r="AC35" i="12" s="1"/>
  <c r="AE35" i="12" s="1"/>
  <c r="T32" i="1" s="1"/>
  <c r="AB36" i="12"/>
  <c r="AC36" i="12" s="1"/>
  <c r="AE36" i="12" s="1"/>
  <c r="AB42" i="12"/>
  <c r="AC42" i="12" s="1"/>
  <c r="R39" i="1" s="1"/>
  <c r="AB43" i="12"/>
  <c r="AC43" i="12" s="1"/>
  <c r="R40" i="1" s="1"/>
  <c r="AB46" i="12"/>
  <c r="AC46" i="12" s="1"/>
  <c r="R43" i="1" s="1"/>
  <c r="AB49" i="12"/>
  <c r="AC49" i="12" s="1"/>
  <c r="R46" i="1" s="1"/>
  <c r="AB51" i="12"/>
  <c r="AC51" i="12" s="1"/>
  <c r="AE51" i="12" s="1"/>
  <c r="AB54" i="12"/>
  <c r="AC54" i="12" s="1"/>
  <c r="R51" i="1" s="1"/>
  <c r="AB56" i="12"/>
  <c r="AC56" i="12" s="1"/>
  <c r="R53" i="1" s="1"/>
  <c r="AB57" i="12"/>
  <c r="AC57" i="12" s="1"/>
  <c r="R54" i="1" s="1"/>
  <c r="AB62" i="12"/>
  <c r="AC62" i="12" s="1"/>
  <c r="R59" i="1" s="1"/>
  <c r="AB63" i="12"/>
  <c r="AC63" i="12" s="1"/>
  <c r="AE63" i="12" s="1"/>
  <c r="T60" i="1" s="1"/>
  <c r="AB64" i="12"/>
  <c r="AC64" i="12" s="1"/>
  <c r="R61" i="1" s="1"/>
  <c r="AB66" i="12"/>
  <c r="AC66" i="12" s="1"/>
  <c r="AE66" i="12" s="1"/>
  <c r="T63" i="1" s="1"/>
  <c r="AB67" i="12"/>
  <c r="AC67" i="12" s="1"/>
  <c r="AE67" i="12" s="1"/>
  <c r="AB69" i="12"/>
  <c r="AC69" i="12" s="1"/>
  <c r="R66" i="1" s="1"/>
  <c r="AB71" i="12"/>
  <c r="AC71" i="12" s="1"/>
  <c r="R68" i="1" s="1"/>
  <c r="AB72" i="12"/>
  <c r="AC72" i="12" s="1"/>
  <c r="AE72" i="12" s="1"/>
  <c r="AB74" i="12"/>
  <c r="AC74" i="12" s="1"/>
  <c r="R71" i="1" s="1"/>
  <c r="AB75" i="12"/>
  <c r="AC75" i="12" s="1"/>
  <c r="R72" i="1" s="1"/>
  <c r="AB78" i="12"/>
  <c r="AC78" i="12" s="1"/>
  <c r="AE78" i="12" s="1"/>
  <c r="AB79" i="12"/>
  <c r="AC79" i="12" s="1"/>
  <c r="AE79" i="12" s="1"/>
  <c r="I71" i="1"/>
  <c r="J71" i="1"/>
  <c r="I77" i="1"/>
  <c r="I38" i="1"/>
  <c r="J38" i="1"/>
  <c r="I80" i="1"/>
  <c r="I14" i="1"/>
  <c r="I26" i="1"/>
  <c r="J116" i="1"/>
  <c r="I116" i="1"/>
  <c r="AB228" i="12"/>
  <c r="AC228" i="12" s="1"/>
  <c r="AE228" i="12" s="1"/>
  <c r="AF228" i="12" s="1"/>
  <c r="AB229" i="12"/>
  <c r="AC229" i="12" s="1"/>
  <c r="AE229" i="12" s="1"/>
  <c r="AB230" i="12"/>
  <c r="AC230" i="12" s="1"/>
  <c r="R227" i="1" s="1"/>
  <c r="AB231" i="12"/>
  <c r="AC231" i="12" s="1"/>
  <c r="AE231" i="12" s="1"/>
  <c r="AB232" i="12"/>
  <c r="AC232" i="12" s="1"/>
  <c r="R229" i="1" s="1"/>
  <c r="AB233" i="12"/>
  <c r="AC233" i="12" s="1"/>
  <c r="R230" i="1" s="1"/>
  <c r="AB234" i="12"/>
  <c r="AC234" i="12" s="1"/>
  <c r="R231" i="1" s="1"/>
  <c r="AB235" i="12"/>
  <c r="AC235" i="12" s="1"/>
  <c r="R232" i="1" s="1"/>
  <c r="AB236" i="12"/>
  <c r="AC236" i="12" s="1"/>
  <c r="AE236" i="12" s="1"/>
  <c r="AF236" i="12" s="1"/>
  <c r="AB237" i="12"/>
  <c r="AC237" i="12" s="1"/>
  <c r="AE237" i="12" s="1"/>
  <c r="AF237" i="12" s="1"/>
  <c r="AB238" i="12"/>
  <c r="AC238" i="12" s="1"/>
  <c r="AE238" i="12" s="1"/>
  <c r="AF238" i="12" s="1"/>
  <c r="AB239" i="12"/>
  <c r="AC239" i="12" s="1"/>
  <c r="AE239" i="12" s="1"/>
  <c r="AF239" i="12" s="1"/>
  <c r="AB240" i="12"/>
  <c r="AC240" i="12" s="1"/>
  <c r="AE240" i="12" s="1"/>
  <c r="AF240" i="12" s="1"/>
  <c r="AB241" i="12"/>
  <c r="AC241" i="12" s="1"/>
  <c r="AE241" i="12" s="1"/>
  <c r="AF241" i="12" s="1"/>
  <c r="AB68" i="12"/>
  <c r="AC68" i="12" s="1"/>
  <c r="AE68" i="12" s="1"/>
  <c r="AB12" i="12"/>
  <c r="AC12" i="12" s="1"/>
  <c r="R9" i="1" s="1"/>
  <c r="AB14" i="12"/>
  <c r="AC14" i="12" s="1"/>
  <c r="R11" i="1" s="1"/>
  <c r="I122" i="1"/>
  <c r="I158" i="1"/>
  <c r="I200" i="1"/>
  <c r="I206" i="1"/>
  <c r="I218" i="1"/>
  <c r="I179" i="1"/>
  <c r="J164" i="1"/>
  <c r="I164" i="1"/>
  <c r="I197" i="1"/>
  <c r="I203" i="1"/>
  <c r="I209" i="1"/>
  <c r="J215" i="1"/>
  <c r="I215" i="1"/>
  <c r="I221" i="1"/>
  <c r="I227" i="1"/>
  <c r="I143" i="1"/>
  <c r="I161" i="1"/>
  <c r="I188" i="1"/>
  <c r="J212" i="1"/>
  <c r="I212" i="1"/>
  <c r="J224" i="1"/>
  <c r="I224" i="1"/>
  <c r="J230" i="1"/>
  <c r="I230" i="1"/>
  <c r="I167" i="1"/>
  <c r="H176" i="1"/>
  <c r="J176" i="1"/>
  <c r="I131" i="1"/>
  <c r="I137" i="1"/>
  <c r="I146" i="1"/>
  <c r="I170" i="1"/>
  <c r="J185" i="1"/>
  <c r="H41" i="1"/>
  <c r="J41" i="1"/>
  <c r="H89" i="1"/>
  <c r="J89" i="1"/>
  <c r="H59" i="1"/>
  <c r="J59" i="1"/>
  <c r="I128" i="1"/>
  <c r="J128" i="1"/>
  <c r="H191" i="1"/>
  <c r="J191" i="1"/>
  <c r="I44" i="1"/>
  <c r="I65" i="1"/>
  <c r="J65" i="1"/>
  <c r="J140" i="1"/>
  <c r="H140" i="1"/>
  <c r="I53" i="1"/>
  <c r="J107" i="1"/>
  <c r="H125" i="1"/>
  <c r="J125" i="1"/>
  <c r="I29" i="1"/>
  <c r="J47" i="1"/>
  <c r="H155" i="1"/>
  <c r="J155" i="1"/>
  <c r="J113" i="1"/>
  <c r="I11" i="1"/>
  <c r="J17" i="1"/>
  <c r="I20" i="1"/>
  <c r="J20" i="1"/>
  <c r="J68" i="1"/>
  <c r="I74" i="1"/>
  <c r="J35" i="1"/>
  <c r="I134" i="1"/>
  <c r="J152" i="1"/>
  <c r="I152" i="1"/>
  <c r="T224" i="1"/>
  <c r="AB135" i="12"/>
  <c r="AC135" i="12" s="1"/>
  <c r="AE171" i="12"/>
  <c r="R168" i="1"/>
  <c r="AB138" i="12"/>
  <c r="AC138" i="12" s="1"/>
  <c r="R141" i="1"/>
  <c r="R186" i="1"/>
  <c r="AB126" i="12"/>
  <c r="AC126" i="12" s="1"/>
  <c r="AB128" i="12"/>
  <c r="AC128" i="12" s="1"/>
  <c r="AB131" i="12"/>
  <c r="AC131" i="12" s="1"/>
  <c r="AE131" i="12" s="1"/>
  <c r="AB161" i="12"/>
  <c r="AC161" i="12" s="1"/>
  <c r="AB134" i="12"/>
  <c r="AC134" i="12" s="1"/>
  <c r="AB137" i="12"/>
  <c r="AC137" i="12" s="1"/>
  <c r="AB140" i="12"/>
  <c r="AC140" i="12" s="1"/>
  <c r="AB143" i="12"/>
  <c r="AC143" i="12" s="1"/>
  <c r="AB146" i="12"/>
  <c r="AC146" i="12" s="1"/>
  <c r="AB149" i="12"/>
  <c r="AC149" i="12" s="1"/>
  <c r="AB155" i="12"/>
  <c r="AC155" i="12" s="1"/>
  <c r="AB158" i="12"/>
  <c r="AC158" i="12" s="1"/>
  <c r="AB167" i="12"/>
  <c r="AC167" i="12" s="1"/>
  <c r="AB170" i="12"/>
  <c r="AC170" i="12" s="1"/>
  <c r="AB173" i="12"/>
  <c r="AC173" i="12" s="1"/>
  <c r="AB176" i="12"/>
  <c r="AC176" i="12" s="1"/>
  <c r="AB194" i="12"/>
  <c r="AC194" i="12" s="1"/>
  <c r="AB197" i="12"/>
  <c r="AC197" i="12" s="1"/>
  <c r="AB130" i="12"/>
  <c r="AC130" i="12" s="1"/>
  <c r="AB182" i="12"/>
  <c r="AC182" i="12" s="1"/>
  <c r="AB185" i="12"/>
  <c r="AC185" i="12" s="1"/>
  <c r="AB125" i="12"/>
  <c r="AC125" i="12" s="1"/>
  <c r="AB133" i="12"/>
  <c r="AC133" i="12" s="1"/>
  <c r="R130" i="1" s="1"/>
  <c r="AB136" i="12"/>
  <c r="AC136" i="12" s="1"/>
  <c r="AB151" i="12"/>
  <c r="AC151" i="12" s="1"/>
  <c r="AB154" i="12"/>
  <c r="AC154" i="12" s="1"/>
  <c r="AB157" i="12"/>
  <c r="AC157" i="12" s="1"/>
  <c r="AB160" i="12"/>
  <c r="AC160" i="12" s="1"/>
  <c r="AB166" i="12"/>
  <c r="AC166" i="12" s="1"/>
  <c r="AB181" i="12"/>
  <c r="AC181" i="12" s="1"/>
  <c r="AB221" i="12"/>
  <c r="AC221" i="12" s="1"/>
  <c r="AB148" i="12"/>
  <c r="AC148" i="12" s="1"/>
  <c r="AB175" i="12"/>
  <c r="AC175" i="12" s="1"/>
  <c r="AB184" i="12"/>
  <c r="AC184" i="12" s="1"/>
  <c r="AB187" i="12"/>
  <c r="AC187" i="12" s="1"/>
  <c r="AB193" i="12"/>
  <c r="AC193" i="12" s="1"/>
  <c r="AB199" i="12"/>
  <c r="AC199" i="12" s="1"/>
  <c r="AB205" i="12"/>
  <c r="AC205" i="12" s="1"/>
  <c r="AB214" i="12"/>
  <c r="AC214" i="12" s="1"/>
  <c r="AE112" i="12"/>
  <c r="R85" i="1"/>
  <c r="R57" i="1"/>
  <c r="AE60" i="12"/>
  <c r="AE108" i="12"/>
  <c r="R105" i="1"/>
  <c r="AB23" i="12"/>
  <c r="AC23" i="12" s="1"/>
  <c r="AE106" i="12"/>
  <c r="AE122" i="12"/>
  <c r="R119" i="1"/>
  <c r="AB13" i="12"/>
  <c r="AC13" i="12" s="1"/>
  <c r="AB31" i="12"/>
  <c r="AC31" i="12" s="1"/>
  <c r="AB37" i="12"/>
  <c r="AC37" i="12" s="1"/>
  <c r="AB48" i="12"/>
  <c r="AC48" i="12" s="1"/>
  <c r="AB59" i="12"/>
  <c r="AC59" i="12" s="1"/>
  <c r="R117" i="1"/>
  <c r="AE120" i="12"/>
  <c r="AB29" i="12"/>
  <c r="AC29" i="12" s="1"/>
  <c r="AB39" i="12"/>
  <c r="AC39" i="12" s="1"/>
  <c r="AB47" i="12"/>
  <c r="AC47" i="12" s="1"/>
  <c r="AB52" i="12"/>
  <c r="AC52" i="12" s="1"/>
  <c r="AB19" i="12"/>
  <c r="AC19" i="12" s="1"/>
  <c r="AB22" i="12"/>
  <c r="AC22" i="12" s="1"/>
  <c r="AB28" i="12"/>
  <c r="AC28" i="12" s="1"/>
  <c r="AB34" i="12"/>
  <c r="AC34" i="12" s="1"/>
  <c r="AB40" i="12"/>
  <c r="AC40" i="12" s="1"/>
  <c r="AB45" i="12"/>
  <c r="AC45" i="12" s="1"/>
  <c r="AB50" i="12"/>
  <c r="AC50" i="12" s="1"/>
  <c r="AB53" i="12"/>
  <c r="AC53" i="12" s="1"/>
  <c r="AB65" i="12"/>
  <c r="AC65" i="12" s="1"/>
  <c r="AB76" i="12"/>
  <c r="AC76" i="12" s="1"/>
  <c r="AB81" i="12"/>
  <c r="AC81" i="12" s="1"/>
  <c r="AB11" i="12"/>
  <c r="AC11" i="12" s="1"/>
  <c r="AB18" i="12"/>
  <c r="AC18" i="12" s="1"/>
  <c r="AB20" i="12"/>
  <c r="AC20" i="12" s="1"/>
  <c r="AB21" i="12"/>
  <c r="AC21" i="12" s="1"/>
  <c r="AB24" i="12"/>
  <c r="AC24" i="12" s="1"/>
  <c r="AB26" i="12"/>
  <c r="AC26" i="12" s="1"/>
  <c r="AB30" i="12"/>
  <c r="AC30" i="12" s="1"/>
  <c r="AB32" i="12"/>
  <c r="AC32" i="12" s="1"/>
  <c r="AB38" i="12"/>
  <c r="AC38" i="12" s="1"/>
  <c r="AB41" i="12"/>
  <c r="AC41" i="12" s="1"/>
  <c r="AB44" i="12"/>
  <c r="AC44" i="12" s="1"/>
  <c r="AB55" i="12"/>
  <c r="AC55" i="12" s="1"/>
  <c r="AB58" i="12"/>
  <c r="AC58" i="12" s="1"/>
  <c r="AB61" i="12"/>
  <c r="AC61" i="12" s="1"/>
  <c r="AB70" i="12"/>
  <c r="AC70" i="12" s="1"/>
  <c r="AB73" i="12"/>
  <c r="AC73" i="12" s="1"/>
  <c r="AB77" i="12"/>
  <c r="AC77" i="12" s="1"/>
  <c r="AB86" i="12"/>
  <c r="AC86" i="12" s="1"/>
  <c r="AB105" i="12"/>
  <c r="AC105" i="12" s="1"/>
  <c r="AB114" i="12"/>
  <c r="AC114" i="12" s="1"/>
  <c r="AB80" i="12"/>
  <c r="AC80" i="12" s="1"/>
  <c r="AB83" i="12"/>
  <c r="AC83" i="12" s="1"/>
  <c r="AE43" i="12" l="1"/>
  <c r="AF43" i="12" s="1"/>
  <c r="R48" i="1"/>
  <c r="R79" i="1"/>
  <c r="R86" i="1"/>
  <c r="R124" i="1"/>
  <c r="AF66" i="12"/>
  <c r="AE192" i="12"/>
  <c r="T189" i="1" s="1"/>
  <c r="AE180" i="12"/>
  <c r="T177" i="1" s="1"/>
  <c r="AE169" i="12"/>
  <c r="AF169" i="12" s="1"/>
  <c r="R139" i="1"/>
  <c r="AE116" i="12"/>
  <c r="AF116" i="12" s="1"/>
  <c r="R107" i="1"/>
  <c r="R76" i="1"/>
  <c r="AE49" i="12"/>
  <c r="AF49" i="12" s="1"/>
  <c r="AE25" i="12"/>
  <c r="AF25" i="12" s="1"/>
  <c r="AE96" i="12"/>
  <c r="T93" i="1" s="1"/>
  <c r="AE147" i="12"/>
  <c r="T144" i="1" s="1"/>
  <c r="R153" i="1"/>
  <c r="R197" i="1"/>
  <c r="T153" i="1"/>
  <c r="AE103" i="12"/>
  <c r="T100" i="1" s="1"/>
  <c r="AE95" i="12"/>
  <c r="AF95" i="12" s="1"/>
  <c r="AE57" i="12"/>
  <c r="T54" i="1" s="1"/>
  <c r="AE93" i="12"/>
  <c r="T90" i="1" s="1"/>
  <c r="R33" i="1"/>
  <c r="R203" i="1"/>
  <c r="R217" i="1"/>
  <c r="AE183" i="12"/>
  <c r="T180" i="1" s="1"/>
  <c r="AE123" i="12"/>
  <c r="T120" i="1" s="1"/>
  <c r="R69" i="1"/>
  <c r="R224" i="1"/>
  <c r="R81" i="1"/>
  <c r="AE74" i="12"/>
  <c r="AF74" i="12" s="1"/>
  <c r="AE97" i="12"/>
  <c r="AF97" i="12" s="1"/>
  <c r="R219" i="1"/>
  <c r="AE208" i="12"/>
  <c r="AF208" i="12" s="1"/>
  <c r="AE153" i="12"/>
  <c r="AF153" i="12" s="1"/>
  <c r="AE230" i="12"/>
  <c r="T227" i="1" s="1"/>
  <c r="AE172" i="12"/>
  <c r="AF172" i="12" s="1"/>
  <c r="R216" i="1"/>
  <c r="AE186" i="12"/>
  <c r="T183" i="1" s="1"/>
  <c r="AE27" i="12"/>
  <c r="T24" i="1" s="1"/>
  <c r="R87" i="1"/>
  <c r="AE14" i="12"/>
  <c r="T11" i="1" s="1"/>
  <c r="R126" i="1"/>
  <c r="R213" i="1"/>
  <c r="R185" i="1"/>
  <c r="AE62" i="12"/>
  <c r="T59" i="1" s="1"/>
  <c r="AE42" i="12"/>
  <c r="T39" i="1" s="1"/>
  <c r="R192" i="1"/>
  <c r="R13" i="1"/>
  <c r="R88" i="1"/>
  <c r="AE69" i="12"/>
  <c r="AF69" i="12" s="1"/>
  <c r="AE159" i="12"/>
  <c r="AF159" i="12" s="1"/>
  <c r="AE124" i="12"/>
  <c r="T121" i="1" s="1"/>
  <c r="AE217" i="12"/>
  <c r="AF217" i="12" s="1"/>
  <c r="R174" i="1"/>
  <c r="AE133" i="12"/>
  <c r="T130" i="1" s="1"/>
  <c r="R98" i="1"/>
  <c r="AE225" i="12"/>
  <c r="AF225" i="12" s="1"/>
  <c r="AE164" i="12"/>
  <c r="T161" i="1" s="1"/>
  <c r="R115" i="1"/>
  <c r="R97" i="1"/>
  <c r="R91" i="1"/>
  <c r="AE15" i="12"/>
  <c r="T12" i="1" s="1"/>
  <c r="R64" i="1"/>
  <c r="AE215" i="12"/>
  <c r="T212" i="1" s="1"/>
  <c r="AE203" i="12"/>
  <c r="T200" i="1" s="1"/>
  <c r="AE232" i="12"/>
  <c r="AF232" i="12" s="1"/>
  <c r="R201" i="1"/>
  <c r="AE162" i="12"/>
  <c r="AF162" i="12" s="1"/>
  <c r="AE117" i="12"/>
  <c r="T114" i="1" s="1"/>
  <c r="R63" i="1"/>
  <c r="R96" i="1"/>
  <c r="AE92" i="12"/>
  <c r="AF92" i="12" s="1"/>
  <c r="R30" i="1"/>
  <c r="AE115" i="12"/>
  <c r="T112" i="1" s="1"/>
  <c r="R210" i="1"/>
  <c r="T225" i="1"/>
  <c r="R160" i="1"/>
  <c r="T118" i="1"/>
  <c r="AF121" i="12"/>
  <c r="AE87" i="12"/>
  <c r="AF87" i="12" s="1"/>
  <c r="AE56" i="12"/>
  <c r="AF56" i="12" s="1"/>
  <c r="AE85" i="12"/>
  <c r="T82" i="1" s="1"/>
  <c r="R129" i="1"/>
  <c r="AE207" i="12"/>
  <c r="AF207" i="12" s="1"/>
  <c r="R118" i="1"/>
  <c r="R226" i="1"/>
  <c r="R116" i="1"/>
  <c r="AF129" i="12"/>
  <c r="R225" i="1"/>
  <c r="AE233" i="12"/>
  <c r="T230" i="1" s="1"/>
  <c r="AE150" i="12"/>
  <c r="T147" i="1" s="1"/>
  <c r="R175" i="1"/>
  <c r="AF119" i="12"/>
  <c r="T116" i="1"/>
  <c r="AF132" i="12"/>
  <c r="AE75" i="12"/>
  <c r="T72" i="1" s="1"/>
  <c r="AF63" i="12"/>
  <c r="R65" i="1"/>
  <c r="AE174" i="12"/>
  <c r="T171" i="1" s="1"/>
  <c r="AE212" i="12"/>
  <c r="T209" i="1" s="1"/>
  <c r="R60" i="1"/>
  <c r="AE109" i="12"/>
  <c r="T106" i="1" s="1"/>
  <c r="AE196" i="12"/>
  <c r="AF196" i="12" s="1"/>
  <c r="R221" i="1"/>
  <c r="R136" i="1"/>
  <c r="AE210" i="12"/>
  <c r="AF210" i="12" s="1"/>
  <c r="AE234" i="12"/>
  <c r="T231" i="1" s="1"/>
  <c r="AE235" i="12"/>
  <c r="T232" i="1" s="1"/>
  <c r="R101" i="1"/>
  <c r="AE98" i="12"/>
  <c r="T95" i="1" s="1"/>
  <c r="R195" i="1"/>
  <c r="R32" i="1"/>
  <c r="AE71" i="12"/>
  <c r="AF71" i="12" s="1"/>
  <c r="R99" i="1"/>
  <c r="R220" i="1"/>
  <c r="AE141" i="12"/>
  <c r="T138" i="1" s="1"/>
  <c r="AF209" i="12"/>
  <c r="AE191" i="12"/>
  <c r="T188" i="1" s="1"/>
  <c r="AE54" i="12"/>
  <c r="R75" i="1"/>
  <c r="AE64" i="12"/>
  <c r="AF64" i="12" s="1"/>
  <c r="R223" i="1"/>
  <c r="T149" i="1"/>
  <c r="R108" i="1"/>
  <c r="R104" i="1"/>
  <c r="R206" i="1"/>
  <c r="R215" i="1"/>
  <c r="R198" i="1"/>
  <c r="R187" i="1"/>
  <c r="AE179" i="12"/>
  <c r="T176" i="1" s="1"/>
  <c r="AE165" i="12"/>
  <c r="AF165" i="12" s="1"/>
  <c r="R208" i="1"/>
  <c r="AE168" i="12"/>
  <c r="AF168" i="12" s="1"/>
  <c r="R142" i="1"/>
  <c r="R128" i="1"/>
  <c r="AF118" i="12"/>
  <c r="R228" i="1"/>
  <c r="R149" i="1"/>
  <c r="T210" i="1"/>
  <c r="AF213" i="12"/>
  <c r="AE202" i="12"/>
  <c r="R199" i="1"/>
  <c r="AE113" i="12"/>
  <c r="R110" i="1"/>
  <c r="AE12" i="12"/>
  <c r="T9" i="1" s="1"/>
  <c r="R14" i="1"/>
  <c r="AE17" i="12"/>
  <c r="AE46" i="12"/>
  <c r="AF46" i="12" s="1"/>
  <c r="AF35" i="12"/>
  <c r="AH236" i="12"/>
  <c r="AI236" i="12" s="1"/>
  <c r="AH239" i="12"/>
  <c r="AI239" i="12" s="1"/>
  <c r="J209" i="1"/>
  <c r="R202" i="1"/>
  <c r="AE205" i="12"/>
  <c r="R151" i="1"/>
  <c r="AE154" i="12"/>
  <c r="AE149" i="12"/>
  <c r="R146" i="1"/>
  <c r="AE175" i="12"/>
  <c r="R172" i="1"/>
  <c r="AE166" i="12"/>
  <c r="R163" i="1"/>
  <c r="R148" i="1"/>
  <c r="AE151" i="12"/>
  <c r="R182" i="1"/>
  <c r="AE185" i="12"/>
  <c r="R191" i="1"/>
  <c r="AE194" i="12"/>
  <c r="AE167" i="12"/>
  <c r="R164" i="1"/>
  <c r="AE146" i="12"/>
  <c r="R143" i="1"/>
  <c r="AE134" i="12"/>
  <c r="R131" i="1"/>
  <c r="R123" i="1"/>
  <c r="AE126" i="12"/>
  <c r="T215" i="1"/>
  <c r="AF218" i="12"/>
  <c r="AF206" i="12"/>
  <c r="T203" i="1"/>
  <c r="T198" i="1"/>
  <c r="AF201" i="12"/>
  <c r="AF190" i="12"/>
  <c r="T187" i="1"/>
  <c r="T221" i="1"/>
  <c r="AF224" i="12"/>
  <c r="AE135" i="12"/>
  <c r="R132" i="1"/>
  <c r="AF229" i="12"/>
  <c r="AH227" i="12" s="1"/>
  <c r="AI227" i="12" s="1"/>
  <c r="T226" i="1"/>
  <c r="AF219" i="12"/>
  <c r="T216" i="1"/>
  <c r="AF211" i="12"/>
  <c r="T208" i="1"/>
  <c r="T197" i="1"/>
  <c r="AF200" i="12"/>
  <c r="AF145" i="12"/>
  <c r="T142" i="1"/>
  <c r="R178" i="1"/>
  <c r="AE181" i="12"/>
  <c r="AE197" i="12"/>
  <c r="R194" i="1"/>
  <c r="R167" i="1"/>
  <c r="AE170" i="12"/>
  <c r="R134" i="1"/>
  <c r="AE137" i="12"/>
  <c r="AE128" i="12"/>
  <c r="R125" i="1"/>
  <c r="R135" i="1"/>
  <c r="AE138" i="12"/>
  <c r="T219" i="1"/>
  <c r="AF222" i="12"/>
  <c r="T201" i="1"/>
  <c r="AF204" i="12"/>
  <c r="AE199" i="12"/>
  <c r="R196" i="1"/>
  <c r="AE193" i="12"/>
  <c r="R190" i="1"/>
  <c r="AE148" i="12"/>
  <c r="R145" i="1"/>
  <c r="AE160" i="12"/>
  <c r="R157" i="1"/>
  <c r="AE136" i="12"/>
  <c r="R133" i="1"/>
  <c r="R179" i="1"/>
  <c r="AE182" i="12"/>
  <c r="R173" i="1"/>
  <c r="AE176" i="12"/>
  <c r="R155" i="1"/>
  <c r="AE158" i="12"/>
  <c r="AE143" i="12"/>
  <c r="R140" i="1"/>
  <c r="AE161" i="12"/>
  <c r="R158" i="1"/>
  <c r="T223" i="1"/>
  <c r="AF226" i="12"/>
  <c r="AF223" i="12"/>
  <c r="T220" i="1"/>
  <c r="T186" i="1"/>
  <c r="AF189" i="12"/>
  <c r="T168" i="1"/>
  <c r="AF171" i="12"/>
  <c r="T228" i="1"/>
  <c r="AF231" i="12"/>
  <c r="T217" i="1"/>
  <c r="AF220" i="12"/>
  <c r="AF198" i="12"/>
  <c r="T195" i="1"/>
  <c r="T174" i="1"/>
  <c r="AF177" i="12"/>
  <c r="AF142" i="12"/>
  <c r="T139" i="1"/>
  <c r="AE184" i="12"/>
  <c r="R181" i="1"/>
  <c r="R122" i="1"/>
  <c r="AE125" i="12"/>
  <c r="T141" i="1"/>
  <c r="AF144" i="12"/>
  <c r="T175" i="1"/>
  <c r="AF178" i="12"/>
  <c r="AE214" i="12"/>
  <c r="R211" i="1"/>
  <c r="R184" i="1"/>
  <c r="AE187" i="12"/>
  <c r="R218" i="1"/>
  <c r="AE221" i="12"/>
  <c r="R154" i="1"/>
  <c r="AE157" i="12"/>
  <c r="AE130" i="12"/>
  <c r="R127" i="1"/>
  <c r="AE173" i="12"/>
  <c r="R170" i="1"/>
  <c r="AE155" i="12"/>
  <c r="R152" i="1"/>
  <c r="AE140" i="12"/>
  <c r="R137" i="1"/>
  <c r="T128" i="1"/>
  <c r="AF131" i="12"/>
  <c r="T192" i="1"/>
  <c r="AF195" i="12"/>
  <c r="AF188" i="12"/>
  <c r="T185" i="1"/>
  <c r="T160" i="1"/>
  <c r="AF163" i="12"/>
  <c r="AF139" i="12"/>
  <c r="T136" i="1"/>
  <c r="T213" i="1"/>
  <c r="AF216" i="12"/>
  <c r="AE21" i="12"/>
  <c r="R18" i="1"/>
  <c r="R25" i="1"/>
  <c r="AE28" i="12"/>
  <c r="R56" i="1"/>
  <c r="AE59" i="12"/>
  <c r="T98" i="1"/>
  <c r="AF101" i="12"/>
  <c r="T96" i="1"/>
  <c r="AF99" i="12"/>
  <c r="AF84" i="12"/>
  <c r="T81" i="1"/>
  <c r="T75" i="1"/>
  <c r="AF78" i="12"/>
  <c r="R20" i="1"/>
  <c r="AE23" i="12"/>
  <c r="T33" i="1"/>
  <c r="AF36" i="12"/>
  <c r="T64" i="1"/>
  <c r="AF67" i="12"/>
  <c r="T48" i="1"/>
  <c r="AF51" i="12"/>
  <c r="T109" i="1"/>
  <c r="AF112" i="12"/>
  <c r="R111" i="1"/>
  <c r="AE114" i="12"/>
  <c r="R29" i="1"/>
  <c r="AE32" i="12"/>
  <c r="AE50" i="12"/>
  <c r="R47" i="1"/>
  <c r="AF110" i="12"/>
  <c r="T107" i="1"/>
  <c r="AE70" i="12"/>
  <c r="R67" i="1"/>
  <c r="AE45" i="12"/>
  <c r="R42" i="1"/>
  <c r="T124" i="1"/>
  <c r="AF127" i="12"/>
  <c r="AF79" i="12"/>
  <c r="T76" i="1"/>
  <c r="T86" i="1"/>
  <c r="AF89" i="12"/>
  <c r="T30" i="1"/>
  <c r="AF33" i="12"/>
  <c r="R52" i="1"/>
  <c r="AE55" i="12"/>
  <c r="R44" i="1"/>
  <c r="AE47" i="12"/>
  <c r="AE13" i="12"/>
  <c r="R10" i="1"/>
  <c r="T103" i="1"/>
  <c r="AF106" i="12"/>
  <c r="R102" i="1"/>
  <c r="AE105" i="12"/>
  <c r="R41" i="1"/>
  <c r="AE44" i="12"/>
  <c r="R27" i="1"/>
  <c r="AE30" i="12"/>
  <c r="AE20" i="12"/>
  <c r="R17" i="1"/>
  <c r="R73" i="1"/>
  <c r="AE76" i="12"/>
  <c r="R19" i="1"/>
  <c r="AE22" i="12"/>
  <c r="R36" i="1"/>
  <c r="AE39" i="12"/>
  <c r="R45" i="1"/>
  <c r="AE48" i="12"/>
  <c r="R80" i="1"/>
  <c r="AE83" i="12"/>
  <c r="R83" i="1"/>
  <c r="AE86" i="12"/>
  <c r="R58" i="1"/>
  <c r="AE61" i="12"/>
  <c r="AE41" i="12"/>
  <c r="R38" i="1"/>
  <c r="AE26" i="12"/>
  <c r="R23" i="1"/>
  <c r="AE18" i="12"/>
  <c r="R15" i="1"/>
  <c r="R62" i="1"/>
  <c r="AE65" i="12"/>
  <c r="R37" i="1"/>
  <c r="AE40" i="12"/>
  <c r="R16" i="1"/>
  <c r="AE19" i="12"/>
  <c r="R26" i="1"/>
  <c r="AE29" i="12"/>
  <c r="AE37" i="12"/>
  <c r="R34" i="1"/>
  <c r="T119" i="1"/>
  <c r="AF122" i="12"/>
  <c r="AF94" i="12"/>
  <c r="T91" i="1"/>
  <c r="T88" i="1"/>
  <c r="AF91" i="12"/>
  <c r="AF16" i="12"/>
  <c r="T13" i="1"/>
  <c r="AF72" i="12"/>
  <c r="T69" i="1"/>
  <c r="AF108" i="12"/>
  <c r="T105" i="1"/>
  <c r="R70" i="1"/>
  <c r="AE73" i="12"/>
  <c r="R78" i="1"/>
  <c r="AE81" i="12"/>
  <c r="R77" i="1"/>
  <c r="AE80" i="12"/>
  <c r="R74" i="1"/>
  <c r="AE77" i="12"/>
  <c r="AE58" i="12"/>
  <c r="R55" i="1"/>
  <c r="R35" i="1"/>
  <c r="AE38" i="12"/>
  <c r="AE24" i="12"/>
  <c r="R21" i="1"/>
  <c r="R8" i="1"/>
  <c r="AE11" i="12"/>
  <c r="R50" i="1"/>
  <c r="AE53" i="12"/>
  <c r="R31" i="1"/>
  <c r="AE34" i="12"/>
  <c r="R49" i="1"/>
  <c r="AE52" i="12"/>
  <c r="T117" i="1"/>
  <c r="AF120" i="12"/>
  <c r="R28" i="1"/>
  <c r="AE31" i="12"/>
  <c r="AF111" i="12"/>
  <c r="T108" i="1"/>
  <c r="AF107" i="12"/>
  <c r="T104" i="1"/>
  <c r="T101" i="1"/>
  <c r="AF104" i="12"/>
  <c r="T97" i="1"/>
  <c r="AF100" i="12"/>
  <c r="AF82" i="12"/>
  <c r="T79" i="1"/>
  <c r="T87" i="1"/>
  <c r="AF90" i="12"/>
  <c r="T65" i="1"/>
  <c r="AF68" i="12"/>
  <c r="T57" i="1"/>
  <c r="AF60" i="12"/>
  <c r="T85" i="1"/>
  <c r="AF88" i="12"/>
  <c r="T99" i="1"/>
  <c r="AF102" i="12"/>
  <c r="T40" i="1" l="1"/>
  <c r="AF57" i="12"/>
  <c r="AF14" i="12"/>
  <c r="T205" i="1"/>
  <c r="AF183" i="12"/>
  <c r="T165" i="1"/>
  <c r="T166" i="1"/>
  <c r="AF42" i="12"/>
  <c r="T66" i="1"/>
  <c r="AF27" i="12"/>
  <c r="T46" i="1"/>
  <c r="T71" i="1"/>
  <c r="AF103" i="12"/>
  <c r="AF147" i="12"/>
  <c r="AF85" i="12"/>
  <c r="AF186" i="12"/>
  <c r="AF123" i="12"/>
  <c r="T22" i="1"/>
  <c r="T113" i="1"/>
  <c r="AF93" i="12"/>
  <c r="AH92" i="12" s="1"/>
  <c r="AI92" i="12" s="1"/>
  <c r="AF96" i="12"/>
  <c r="AH95" i="12" s="1"/>
  <c r="AI95" i="12" s="1"/>
  <c r="AK95" i="12" s="1"/>
  <c r="AL95" i="12" s="1"/>
  <c r="AM95" i="12" s="1"/>
  <c r="T214" i="1"/>
  <c r="AF180" i="12"/>
  <c r="AF192" i="12"/>
  <c r="T222" i="1"/>
  <c r="AF62" i="12"/>
  <c r="T89" i="1"/>
  <c r="T92" i="1"/>
  <c r="AF230" i="12"/>
  <c r="AH230" i="12" s="1"/>
  <c r="AI230" i="12" s="1"/>
  <c r="T94" i="1"/>
  <c r="T150" i="1"/>
  <c r="T61" i="1"/>
  <c r="AF12" i="12"/>
  <c r="T169" i="1"/>
  <c r="AF215" i="12"/>
  <c r="AH215" i="12" s="1"/>
  <c r="AI215" i="12" s="1"/>
  <c r="AF179" i="12"/>
  <c r="AF124" i="12"/>
  <c r="AH122" i="12" s="1"/>
  <c r="AI122" i="12" s="1"/>
  <c r="AF174" i="12"/>
  <c r="AF117" i="12"/>
  <c r="AH116" i="12" s="1"/>
  <c r="AI116" i="12" s="1"/>
  <c r="AO116" i="12" s="1"/>
  <c r="AP116" i="12" s="1"/>
  <c r="AQ116" i="12" s="1"/>
  <c r="AF133" i="12"/>
  <c r="AH131" i="12" s="1"/>
  <c r="AI131" i="12" s="1"/>
  <c r="AF150" i="12"/>
  <c r="T229" i="1"/>
  <c r="AF109" i="12"/>
  <c r="AF98" i="12"/>
  <c r="AH98" i="12" s="1"/>
  <c r="AI98" i="12" s="1"/>
  <c r="AF191" i="12"/>
  <c r="AF115" i="12"/>
  <c r="T207" i="1"/>
  <c r="T159" i="1"/>
  <c r="T156" i="1"/>
  <c r="T68" i="1"/>
  <c r="AF164" i="12"/>
  <c r="AF15" i="12"/>
  <c r="AH14" i="12" s="1"/>
  <c r="AI14" i="12" s="1"/>
  <c r="AH209" i="12"/>
  <c r="AI209" i="12" s="1"/>
  <c r="AO209" i="12" s="1"/>
  <c r="AP209" i="12" s="1"/>
  <c r="AQ209" i="12" s="1"/>
  <c r="AF203" i="12"/>
  <c r="AF233" i="12"/>
  <c r="T84" i="1"/>
  <c r="T204" i="1"/>
  <c r="T53" i="1"/>
  <c r="AF75" i="12"/>
  <c r="AF235" i="12"/>
  <c r="AH119" i="12"/>
  <c r="AI119" i="12" s="1"/>
  <c r="U116" i="1" s="1"/>
  <c r="AF234" i="12"/>
  <c r="AF212" i="12"/>
  <c r="T193" i="1"/>
  <c r="T51" i="1"/>
  <c r="AF54" i="12"/>
  <c r="AF141" i="12"/>
  <c r="T110" i="1"/>
  <c r="AF113" i="12"/>
  <c r="T162" i="1"/>
  <c r="T199" i="1"/>
  <c r="AF202" i="12"/>
  <c r="AH200" i="12" s="1"/>
  <c r="AI200" i="12" s="1"/>
  <c r="T14" i="1"/>
  <c r="AF17" i="12"/>
  <c r="T43" i="1"/>
  <c r="AH188" i="12"/>
  <c r="AI188" i="12" s="1"/>
  <c r="AO188" i="12" s="1"/>
  <c r="AP188" i="12" s="1"/>
  <c r="AQ188" i="12" s="1"/>
  <c r="AH218" i="12"/>
  <c r="AI218" i="12" s="1"/>
  <c r="AO218" i="12" s="1"/>
  <c r="AP218" i="12" s="1"/>
  <c r="AQ218" i="12" s="1"/>
  <c r="AK239" i="12"/>
  <c r="AL239" i="12" s="1"/>
  <c r="AM239" i="12" s="1"/>
  <c r="AO239" i="12"/>
  <c r="AP239" i="12" s="1"/>
  <c r="AQ239" i="12" s="1"/>
  <c r="AK236" i="12"/>
  <c r="AL236" i="12" s="1"/>
  <c r="AM236" i="12" s="1"/>
  <c r="AO236" i="12"/>
  <c r="AP236" i="12" s="1"/>
  <c r="AQ236" i="12" s="1"/>
  <c r="T152" i="1"/>
  <c r="AF155" i="12"/>
  <c r="T135" i="1"/>
  <c r="AF138" i="12"/>
  <c r="T148" i="1"/>
  <c r="AF151" i="12"/>
  <c r="AF157" i="12"/>
  <c r="T154" i="1"/>
  <c r="AF187" i="12"/>
  <c r="T184" i="1"/>
  <c r="AF125" i="12"/>
  <c r="T122" i="1"/>
  <c r="AF143" i="12"/>
  <c r="AH143" i="12" s="1"/>
  <c r="AI143" i="12" s="1"/>
  <c r="T140" i="1"/>
  <c r="T133" i="1"/>
  <c r="AF136" i="12"/>
  <c r="AF148" i="12"/>
  <c r="T145" i="1"/>
  <c r="AF199" i="12"/>
  <c r="T196" i="1"/>
  <c r="T125" i="1"/>
  <c r="AF128" i="12"/>
  <c r="AF146" i="12"/>
  <c r="T143" i="1"/>
  <c r="AF175" i="12"/>
  <c r="T172" i="1"/>
  <c r="T211" i="1"/>
  <c r="AF214" i="12"/>
  <c r="AF176" i="12"/>
  <c r="AH176" i="12" s="1"/>
  <c r="AI176" i="12" s="1"/>
  <c r="T173" i="1"/>
  <c r="AF181" i="12"/>
  <c r="T178" i="1"/>
  <c r="AF126" i="12"/>
  <c r="T123" i="1"/>
  <c r="T151" i="1"/>
  <c r="AF154" i="12"/>
  <c r="AH152" i="12" s="1"/>
  <c r="AI152" i="12" s="1"/>
  <c r="AF140" i="12"/>
  <c r="T137" i="1"/>
  <c r="T170" i="1"/>
  <c r="AF173" i="12"/>
  <c r="T155" i="1"/>
  <c r="AF158" i="12"/>
  <c r="AF182" i="12"/>
  <c r="T179" i="1"/>
  <c r="AF137" i="12"/>
  <c r="T134" i="1"/>
  <c r="AH224" i="12"/>
  <c r="AI224" i="12" s="1"/>
  <c r="T182" i="1"/>
  <c r="AF185" i="12"/>
  <c r="AF205" i="12"/>
  <c r="T202" i="1"/>
  <c r="AO227" i="12"/>
  <c r="AP227" i="12" s="1"/>
  <c r="AQ227" i="12" s="1"/>
  <c r="AK227" i="12"/>
  <c r="AL227" i="12" s="1"/>
  <c r="AM227" i="12" s="1"/>
  <c r="U224" i="1"/>
  <c r="AF130" i="12"/>
  <c r="T127" i="1"/>
  <c r="T181" i="1"/>
  <c r="AF184" i="12"/>
  <c r="T167" i="1"/>
  <c r="AF170" i="12"/>
  <c r="AH170" i="12" s="1"/>
  <c r="AI170" i="12" s="1"/>
  <c r="AF194" i="12"/>
  <c r="AH194" i="12" s="1"/>
  <c r="AI194" i="12" s="1"/>
  <c r="T191" i="1"/>
  <c r="AF221" i="12"/>
  <c r="AH221" i="12" s="1"/>
  <c r="AI221" i="12" s="1"/>
  <c r="T218" i="1"/>
  <c r="T158" i="1"/>
  <c r="AF161" i="12"/>
  <c r="AH161" i="12" s="1"/>
  <c r="AI161" i="12" s="1"/>
  <c r="AF160" i="12"/>
  <c r="T157" i="1"/>
  <c r="AF193" i="12"/>
  <c r="T190" i="1"/>
  <c r="AF197" i="12"/>
  <c r="T194" i="1"/>
  <c r="AF135" i="12"/>
  <c r="T132" i="1"/>
  <c r="AH206" i="12"/>
  <c r="AI206" i="12" s="1"/>
  <c r="T131" i="1"/>
  <c r="AF134" i="12"/>
  <c r="AF167" i="12"/>
  <c r="AH167" i="12" s="1"/>
  <c r="AI167" i="12" s="1"/>
  <c r="T164" i="1"/>
  <c r="AF166" i="12"/>
  <c r="T163" i="1"/>
  <c r="AF149" i="12"/>
  <c r="T146" i="1"/>
  <c r="T8" i="1"/>
  <c r="AF11" i="12"/>
  <c r="T28" i="1"/>
  <c r="AF31" i="12"/>
  <c r="T35" i="1"/>
  <c r="AF38" i="12"/>
  <c r="T37" i="1"/>
  <c r="AF40" i="12"/>
  <c r="AF48" i="12"/>
  <c r="T45" i="1"/>
  <c r="T44" i="1"/>
  <c r="AF47" i="12"/>
  <c r="T42" i="1"/>
  <c r="AF45" i="12"/>
  <c r="AH107" i="12"/>
  <c r="AI107" i="12" s="1"/>
  <c r="T15" i="1"/>
  <c r="AF18" i="12"/>
  <c r="T38" i="1"/>
  <c r="AF41" i="12"/>
  <c r="T17" i="1"/>
  <c r="AF20" i="12"/>
  <c r="AF32" i="12"/>
  <c r="T29" i="1"/>
  <c r="AF23" i="12"/>
  <c r="T20" i="1"/>
  <c r="T56" i="1"/>
  <c r="AF59" i="12"/>
  <c r="T31" i="1"/>
  <c r="AF34" i="12"/>
  <c r="AF77" i="12"/>
  <c r="AH77" i="12" s="1"/>
  <c r="AI77" i="12" s="1"/>
  <c r="T74" i="1"/>
  <c r="T70" i="1"/>
  <c r="AF73" i="12"/>
  <c r="AH71" i="12" s="1"/>
  <c r="AI71" i="12" s="1"/>
  <c r="T26" i="1"/>
  <c r="AF29" i="12"/>
  <c r="T83" i="1"/>
  <c r="AF86" i="12"/>
  <c r="AH86" i="12" s="1"/>
  <c r="AI86" i="12" s="1"/>
  <c r="T19" i="1"/>
  <c r="AF22" i="12"/>
  <c r="AF70" i="12"/>
  <c r="AH68" i="12" s="1"/>
  <c r="AI68" i="12" s="1"/>
  <c r="T67" i="1"/>
  <c r="AH62" i="12"/>
  <c r="AI62" i="12" s="1"/>
  <c r="T49" i="1"/>
  <c r="AF52" i="12"/>
  <c r="T77" i="1"/>
  <c r="AF80" i="12"/>
  <c r="T16" i="1"/>
  <c r="AF19" i="12"/>
  <c r="T62" i="1"/>
  <c r="AF65" i="12"/>
  <c r="AH65" i="12" s="1"/>
  <c r="AI65" i="12" s="1"/>
  <c r="AF61" i="12"/>
  <c r="T58" i="1"/>
  <c r="T80" i="1"/>
  <c r="AF83" i="12"/>
  <c r="AF39" i="12"/>
  <c r="T36" i="1"/>
  <c r="AF76" i="12"/>
  <c r="T73" i="1"/>
  <c r="T27" i="1"/>
  <c r="AF30" i="12"/>
  <c r="AF105" i="12"/>
  <c r="AH104" i="12" s="1"/>
  <c r="AI104" i="12" s="1"/>
  <c r="T102" i="1"/>
  <c r="AF55" i="12"/>
  <c r="T52" i="1"/>
  <c r="AH89" i="12"/>
  <c r="AI89" i="12" s="1"/>
  <c r="AH110" i="12"/>
  <c r="AI110" i="12" s="1"/>
  <c r="T18" i="1"/>
  <c r="AF21" i="12"/>
  <c r="T41" i="1"/>
  <c r="AF44" i="12"/>
  <c r="T47" i="1"/>
  <c r="AF50" i="12"/>
  <c r="T50" i="1"/>
  <c r="AF53" i="12"/>
  <c r="T78" i="1"/>
  <c r="AF81" i="12"/>
  <c r="AF37" i="12"/>
  <c r="AH35" i="12" s="1"/>
  <c r="AI35" i="12" s="1"/>
  <c r="T34" i="1"/>
  <c r="T21" i="1"/>
  <c r="AF24" i="12"/>
  <c r="AF58" i="12"/>
  <c r="AH56" i="12" s="1"/>
  <c r="AI56" i="12" s="1"/>
  <c r="T55" i="1"/>
  <c r="AF26" i="12"/>
  <c r="T23" i="1"/>
  <c r="T10" i="1"/>
  <c r="AF13" i="12"/>
  <c r="AF114" i="12"/>
  <c r="T111" i="1"/>
  <c r="AH101" i="12"/>
  <c r="AI101" i="12" s="1"/>
  <c r="AF28" i="12"/>
  <c r="T25" i="1"/>
  <c r="AH83" i="12" l="1"/>
  <c r="AI83" i="12" s="1"/>
  <c r="AO83" i="12" s="1"/>
  <c r="AP83" i="12" s="1"/>
  <c r="AQ83" i="12" s="1"/>
  <c r="AH41" i="12"/>
  <c r="AI41" i="12" s="1"/>
  <c r="AH179" i="12"/>
  <c r="AI179" i="12" s="1"/>
  <c r="U176" i="1" s="1"/>
  <c r="AH203" i="12"/>
  <c r="AI203" i="12" s="1"/>
  <c r="AK203" i="12" s="1"/>
  <c r="AL203" i="12" s="1"/>
  <c r="AM203" i="12" s="1"/>
  <c r="AK230" i="12"/>
  <c r="AL230" i="12" s="1"/>
  <c r="AM230" i="12" s="1"/>
  <c r="V227" i="1" s="1"/>
  <c r="AO230" i="12"/>
  <c r="AP230" i="12" s="1"/>
  <c r="AK116" i="12"/>
  <c r="AL116" i="12" s="1"/>
  <c r="AM116" i="12" s="1"/>
  <c r="V113" i="1" s="1"/>
  <c r="AH140" i="12"/>
  <c r="AI140" i="12" s="1"/>
  <c r="AK140" i="12" s="1"/>
  <c r="AL140" i="12" s="1"/>
  <c r="AM140" i="12" s="1"/>
  <c r="AR236" i="12"/>
  <c r="AH74" i="12"/>
  <c r="AI74" i="12" s="1"/>
  <c r="AO74" i="12" s="1"/>
  <c r="AP74" i="12" s="1"/>
  <c r="AQ74" i="12" s="1"/>
  <c r="U113" i="1"/>
  <c r="AH212" i="12"/>
  <c r="AI212" i="12" s="1"/>
  <c r="AK212" i="12" s="1"/>
  <c r="AL212" i="12" s="1"/>
  <c r="AM212" i="12" s="1"/>
  <c r="U185" i="1"/>
  <c r="AR239" i="12"/>
  <c r="AH191" i="12"/>
  <c r="AI191" i="12" s="1"/>
  <c r="U188" i="1" s="1"/>
  <c r="AK188" i="12"/>
  <c r="AL188" i="12" s="1"/>
  <c r="AM188" i="12" s="1"/>
  <c r="V185" i="1" s="1"/>
  <c r="V224" i="1"/>
  <c r="AR227" i="12"/>
  <c r="X224" i="1" s="1"/>
  <c r="V92" i="1"/>
  <c r="U128" i="1"/>
  <c r="AO131" i="12"/>
  <c r="AP131" i="12" s="1"/>
  <c r="AQ131" i="12" s="1"/>
  <c r="AK131" i="12"/>
  <c r="AL131" i="12" s="1"/>
  <c r="AM131" i="12" s="1"/>
  <c r="AK209" i="12"/>
  <c r="AL209" i="12" s="1"/>
  <c r="AM209" i="12" s="1"/>
  <c r="AH149" i="12"/>
  <c r="AI149" i="12" s="1"/>
  <c r="AO149" i="12" s="1"/>
  <c r="AP149" i="12" s="1"/>
  <c r="AQ149" i="12" s="1"/>
  <c r="AH164" i="12"/>
  <c r="AI164" i="12" s="1"/>
  <c r="U161" i="1" s="1"/>
  <c r="AH233" i="12"/>
  <c r="AI233" i="12" s="1"/>
  <c r="AK233" i="12" s="1"/>
  <c r="AL233" i="12" s="1"/>
  <c r="AM233" i="12" s="1"/>
  <c r="U206" i="1"/>
  <c r="AH44" i="12"/>
  <c r="AI44" i="12" s="1"/>
  <c r="U41" i="1" s="1"/>
  <c r="AO119" i="12"/>
  <c r="AP119" i="12" s="1"/>
  <c r="AQ119" i="12" s="1"/>
  <c r="AK119" i="12"/>
  <c r="AL119" i="12" s="1"/>
  <c r="AM119" i="12" s="1"/>
  <c r="U92" i="1"/>
  <c r="AH53" i="12"/>
  <c r="AI53" i="12" s="1"/>
  <c r="U50" i="1" s="1"/>
  <c r="AH113" i="12"/>
  <c r="AI113" i="12" s="1"/>
  <c r="U110" i="1" s="1"/>
  <c r="AO95" i="12"/>
  <c r="AP95" i="12" s="1"/>
  <c r="AQ95" i="12" s="1"/>
  <c r="AH197" i="12"/>
  <c r="AI197" i="12" s="1"/>
  <c r="AO197" i="12" s="1"/>
  <c r="AP197" i="12" s="1"/>
  <c r="AQ197" i="12" s="1"/>
  <c r="AH185" i="12"/>
  <c r="AI185" i="12" s="1"/>
  <c r="U182" i="1" s="1"/>
  <c r="AH50" i="12"/>
  <c r="AI50" i="12" s="1"/>
  <c r="AK50" i="12" s="1"/>
  <c r="AL50" i="12" s="1"/>
  <c r="AM50" i="12" s="1"/>
  <c r="AH134" i="12"/>
  <c r="AI134" i="12" s="1"/>
  <c r="AO134" i="12" s="1"/>
  <c r="AP134" i="12" s="1"/>
  <c r="AQ134" i="12" s="1"/>
  <c r="U215" i="1"/>
  <c r="U227" i="1"/>
  <c r="AK218" i="12"/>
  <c r="AL218" i="12" s="1"/>
  <c r="AM218" i="12" s="1"/>
  <c r="AH26" i="12"/>
  <c r="AI26" i="12" s="1"/>
  <c r="AO26" i="12" s="1"/>
  <c r="AP26" i="12" s="1"/>
  <c r="AQ26" i="12" s="1"/>
  <c r="AH47" i="12"/>
  <c r="AI47" i="12" s="1"/>
  <c r="U44" i="1" s="1"/>
  <c r="U149" i="1"/>
  <c r="AK152" i="12"/>
  <c r="AL152" i="12" s="1"/>
  <c r="AM152" i="12" s="1"/>
  <c r="AO152" i="12"/>
  <c r="AP152" i="12" s="1"/>
  <c r="AQ152" i="12" s="1"/>
  <c r="W206" i="1"/>
  <c r="AK206" i="12"/>
  <c r="AL206" i="12" s="1"/>
  <c r="AM206" i="12" s="1"/>
  <c r="AO206" i="12"/>
  <c r="AP206" i="12" s="1"/>
  <c r="AQ206" i="12" s="1"/>
  <c r="U203" i="1"/>
  <c r="U191" i="1"/>
  <c r="AO194" i="12"/>
  <c r="AP194" i="12" s="1"/>
  <c r="AQ194" i="12" s="1"/>
  <c r="AK194" i="12"/>
  <c r="AL194" i="12" s="1"/>
  <c r="AM194" i="12" s="1"/>
  <c r="U197" i="1"/>
  <c r="AK200" i="12"/>
  <c r="AL200" i="12" s="1"/>
  <c r="AM200" i="12" s="1"/>
  <c r="AO200" i="12"/>
  <c r="AP200" i="12" s="1"/>
  <c r="AQ200" i="12" s="1"/>
  <c r="AH182" i="12"/>
  <c r="AI182" i="12" s="1"/>
  <c r="AH173" i="12"/>
  <c r="AI173" i="12" s="1"/>
  <c r="U212" i="1"/>
  <c r="AK215" i="12"/>
  <c r="AL215" i="12" s="1"/>
  <c r="AM215" i="12" s="1"/>
  <c r="AO215" i="12"/>
  <c r="AP215" i="12" s="1"/>
  <c r="AQ215" i="12" s="1"/>
  <c r="AO167" i="12"/>
  <c r="AP167" i="12" s="1"/>
  <c r="AQ167" i="12" s="1"/>
  <c r="U164" i="1"/>
  <c r="AK167" i="12"/>
  <c r="AL167" i="12" s="1"/>
  <c r="AM167" i="12" s="1"/>
  <c r="AK161" i="12"/>
  <c r="AL161" i="12" s="1"/>
  <c r="AM161" i="12" s="1"/>
  <c r="AO161" i="12"/>
  <c r="AP161" i="12" s="1"/>
  <c r="AQ161" i="12" s="1"/>
  <c r="U158" i="1"/>
  <c r="AH158" i="12"/>
  <c r="AI158" i="12" s="1"/>
  <c r="AH146" i="12"/>
  <c r="AI146" i="12" s="1"/>
  <c r="AH155" i="12"/>
  <c r="AI155" i="12" s="1"/>
  <c r="AK224" i="12"/>
  <c r="AL224" i="12" s="1"/>
  <c r="AM224" i="12" s="1"/>
  <c r="AO224" i="12"/>
  <c r="AP224" i="12" s="1"/>
  <c r="AQ224" i="12" s="1"/>
  <c r="U221" i="1"/>
  <c r="U140" i="1"/>
  <c r="AK143" i="12"/>
  <c r="AL143" i="12" s="1"/>
  <c r="AM143" i="12" s="1"/>
  <c r="AO143" i="12"/>
  <c r="AP143" i="12" s="1"/>
  <c r="AQ143" i="12" s="1"/>
  <c r="U218" i="1"/>
  <c r="AK221" i="12"/>
  <c r="AL221" i="12" s="1"/>
  <c r="AM221" i="12" s="1"/>
  <c r="AO221" i="12"/>
  <c r="AP221" i="12" s="1"/>
  <c r="AQ221" i="12" s="1"/>
  <c r="U167" i="1"/>
  <c r="AK170" i="12"/>
  <c r="AL170" i="12" s="1"/>
  <c r="AM170" i="12" s="1"/>
  <c r="AO170" i="12"/>
  <c r="AP170" i="12" s="1"/>
  <c r="AQ170" i="12" s="1"/>
  <c r="W224" i="1"/>
  <c r="AH137" i="12"/>
  <c r="AI137" i="12" s="1"/>
  <c r="W185" i="1"/>
  <c r="AK176" i="12"/>
  <c r="AL176" i="12" s="1"/>
  <c r="AM176" i="12" s="1"/>
  <c r="U173" i="1"/>
  <c r="AO176" i="12"/>
  <c r="AP176" i="12" s="1"/>
  <c r="AQ176" i="12" s="1"/>
  <c r="AH128" i="12"/>
  <c r="AI128" i="12" s="1"/>
  <c r="AH125" i="12"/>
  <c r="AI125" i="12" s="1"/>
  <c r="W215" i="1"/>
  <c r="U53" i="1"/>
  <c r="AO56" i="12"/>
  <c r="AP56" i="12" s="1"/>
  <c r="AQ56" i="12" s="1"/>
  <c r="AK56" i="12"/>
  <c r="AL56" i="12" s="1"/>
  <c r="AM56" i="12" s="1"/>
  <c r="AO101" i="12"/>
  <c r="AP101" i="12" s="1"/>
  <c r="AQ101" i="12" s="1"/>
  <c r="AK101" i="12"/>
  <c r="AL101" i="12" s="1"/>
  <c r="AM101" i="12" s="1"/>
  <c r="U98" i="1"/>
  <c r="U95" i="1"/>
  <c r="AO98" i="12"/>
  <c r="AP98" i="12" s="1"/>
  <c r="AQ98" i="12" s="1"/>
  <c r="AK98" i="12"/>
  <c r="AL98" i="12" s="1"/>
  <c r="AM98" i="12" s="1"/>
  <c r="U101" i="1"/>
  <c r="AK104" i="12"/>
  <c r="AL104" i="12" s="1"/>
  <c r="AM104" i="12" s="1"/>
  <c r="AO104" i="12"/>
  <c r="AP104" i="12" s="1"/>
  <c r="AQ104" i="12" s="1"/>
  <c r="AK89" i="12"/>
  <c r="AL89" i="12" s="1"/>
  <c r="AM89" i="12" s="1"/>
  <c r="U86" i="1"/>
  <c r="AO89" i="12"/>
  <c r="AP89" i="12" s="1"/>
  <c r="AQ89" i="12" s="1"/>
  <c r="AH80" i="12"/>
  <c r="AI80" i="12" s="1"/>
  <c r="AK62" i="12"/>
  <c r="AL62" i="12" s="1"/>
  <c r="AM62" i="12" s="1"/>
  <c r="AO62" i="12"/>
  <c r="AP62" i="12" s="1"/>
  <c r="AQ62" i="12" s="1"/>
  <c r="U59" i="1"/>
  <c r="AO77" i="12"/>
  <c r="AP77" i="12" s="1"/>
  <c r="AQ77" i="12" s="1"/>
  <c r="AK77" i="12"/>
  <c r="AL77" i="12" s="1"/>
  <c r="AM77" i="12" s="1"/>
  <c r="U74" i="1"/>
  <c r="AH32" i="12"/>
  <c r="AI32" i="12" s="1"/>
  <c r="AH38" i="12"/>
  <c r="AI38" i="12" s="1"/>
  <c r="AH11" i="12"/>
  <c r="AI11" i="12" s="1"/>
  <c r="AK122" i="12"/>
  <c r="AL122" i="12" s="1"/>
  <c r="AM122" i="12" s="1"/>
  <c r="U119" i="1"/>
  <c r="AO122" i="12"/>
  <c r="AP122" i="12" s="1"/>
  <c r="AQ122" i="12" s="1"/>
  <c r="AK68" i="12"/>
  <c r="AL68" i="12" s="1"/>
  <c r="AM68" i="12" s="1"/>
  <c r="AO68" i="12"/>
  <c r="AP68" i="12" s="1"/>
  <c r="AQ68" i="12" s="1"/>
  <c r="U65" i="1"/>
  <c r="AO86" i="12"/>
  <c r="AP86" i="12" s="1"/>
  <c r="AQ86" i="12" s="1"/>
  <c r="U83" i="1"/>
  <c r="AK86" i="12"/>
  <c r="AL86" i="12" s="1"/>
  <c r="AM86" i="12" s="1"/>
  <c r="AO41" i="12"/>
  <c r="AP41" i="12" s="1"/>
  <c r="AQ41" i="12" s="1"/>
  <c r="U38" i="1"/>
  <c r="AK41" i="12"/>
  <c r="AL41" i="12" s="1"/>
  <c r="AM41" i="12" s="1"/>
  <c r="AO107" i="12"/>
  <c r="AP107" i="12" s="1"/>
  <c r="AQ107" i="12" s="1"/>
  <c r="U104" i="1"/>
  <c r="AK107" i="12"/>
  <c r="AL107" i="12" s="1"/>
  <c r="AM107" i="12" s="1"/>
  <c r="W113" i="1"/>
  <c r="AK92" i="12"/>
  <c r="AL92" i="12" s="1"/>
  <c r="AM92" i="12" s="1"/>
  <c r="AO92" i="12"/>
  <c r="AP92" i="12" s="1"/>
  <c r="AQ92" i="12" s="1"/>
  <c r="U89" i="1"/>
  <c r="AH23" i="12"/>
  <c r="AI23" i="12" s="1"/>
  <c r="U68" i="1"/>
  <c r="AO71" i="12"/>
  <c r="AP71" i="12" s="1"/>
  <c r="AQ71" i="12" s="1"/>
  <c r="AK71" i="12"/>
  <c r="AL71" i="12" s="1"/>
  <c r="AM71" i="12" s="1"/>
  <c r="AK35" i="12"/>
  <c r="AL35" i="12" s="1"/>
  <c r="AM35" i="12" s="1"/>
  <c r="AO35" i="12"/>
  <c r="AP35" i="12" s="1"/>
  <c r="AQ35" i="12" s="1"/>
  <c r="U32" i="1"/>
  <c r="U107" i="1"/>
  <c r="AO110" i="12"/>
  <c r="AP110" i="12" s="1"/>
  <c r="AQ110" i="12" s="1"/>
  <c r="AK110" i="12"/>
  <c r="AL110" i="12" s="1"/>
  <c r="AK83" i="12"/>
  <c r="AL83" i="12" s="1"/>
  <c r="AM83" i="12" s="1"/>
  <c r="U80" i="1"/>
  <c r="AK65" i="12"/>
  <c r="AL65" i="12" s="1"/>
  <c r="AM65" i="12" s="1"/>
  <c r="U62" i="1"/>
  <c r="AO65" i="12"/>
  <c r="AP65" i="12" s="1"/>
  <c r="AQ65" i="12" s="1"/>
  <c r="AK14" i="12"/>
  <c r="AL14" i="12" s="1"/>
  <c r="AM14" i="12" s="1"/>
  <c r="U11" i="1"/>
  <c r="AO14" i="12"/>
  <c r="AP14" i="12" s="1"/>
  <c r="AQ14" i="12" s="1"/>
  <c r="AH29" i="12"/>
  <c r="AI29" i="12" s="1"/>
  <c r="AH59" i="12"/>
  <c r="AI59" i="12" s="1"/>
  <c r="AH20" i="12"/>
  <c r="AI20" i="12" s="1"/>
  <c r="AH17" i="12"/>
  <c r="AI17" i="12" s="1"/>
  <c r="AO203" i="12" l="1"/>
  <c r="AP203" i="12" s="1"/>
  <c r="AQ203" i="12" s="1"/>
  <c r="U200" i="1"/>
  <c r="AO179" i="12"/>
  <c r="AP179" i="12" s="1"/>
  <c r="AQ179" i="12" s="1"/>
  <c r="AK179" i="12"/>
  <c r="AL179" i="12" s="1"/>
  <c r="AM179" i="12" s="1"/>
  <c r="V176" i="1" s="1"/>
  <c r="AQ230" i="12"/>
  <c r="W227" i="1" s="1"/>
  <c r="AK74" i="12"/>
  <c r="AL74" i="12" s="1"/>
  <c r="AM74" i="12" s="1"/>
  <c r="AR74" i="12" s="1"/>
  <c r="X71" i="1" s="1"/>
  <c r="U131" i="1"/>
  <c r="AK191" i="12"/>
  <c r="AL191" i="12" s="1"/>
  <c r="AM191" i="12" s="1"/>
  <c r="V188" i="1" s="1"/>
  <c r="W128" i="1"/>
  <c r="AR95" i="12"/>
  <c r="X92" i="1" s="1"/>
  <c r="U209" i="1"/>
  <c r="AK149" i="12"/>
  <c r="AL149" i="12" s="1"/>
  <c r="AM149" i="12" s="1"/>
  <c r="V146" i="1" s="1"/>
  <c r="U137" i="1"/>
  <c r="AO212" i="12"/>
  <c r="AP212" i="12" s="1"/>
  <c r="AR116" i="12"/>
  <c r="X113" i="1" s="1"/>
  <c r="AO140" i="12"/>
  <c r="AP140" i="12" s="1"/>
  <c r="U146" i="1"/>
  <c r="U71" i="1"/>
  <c r="AO191" i="12"/>
  <c r="AP191" i="12" s="1"/>
  <c r="AQ191" i="12" s="1"/>
  <c r="AO233" i="12"/>
  <c r="AP233" i="12" s="1"/>
  <c r="AO164" i="12"/>
  <c r="AP164" i="12" s="1"/>
  <c r="AK164" i="12"/>
  <c r="AL164" i="12" s="1"/>
  <c r="AM164" i="12" s="1"/>
  <c r="V161" i="1" s="1"/>
  <c r="AR188" i="12"/>
  <c r="X185" i="1" s="1"/>
  <c r="V80" i="1"/>
  <c r="AR83" i="12"/>
  <c r="X80" i="1" s="1"/>
  <c r="V173" i="1"/>
  <c r="AR176" i="12"/>
  <c r="X173" i="1" s="1"/>
  <c r="V191" i="1"/>
  <c r="AR194" i="12"/>
  <c r="X191" i="1" s="1"/>
  <c r="V32" i="1"/>
  <c r="AR35" i="12"/>
  <c r="X32" i="1" s="1"/>
  <c r="V83" i="1"/>
  <c r="AR86" i="12"/>
  <c r="X83" i="1" s="1"/>
  <c r="V65" i="1"/>
  <c r="AR68" i="12"/>
  <c r="X65" i="1" s="1"/>
  <c r="V101" i="1"/>
  <c r="AR104" i="12"/>
  <c r="X101" i="1" s="1"/>
  <c r="V53" i="1"/>
  <c r="AR56" i="12"/>
  <c r="X53" i="1" s="1"/>
  <c r="V158" i="1"/>
  <c r="AR161" i="12"/>
  <c r="X158" i="1" s="1"/>
  <c r="V149" i="1"/>
  <c r="AR152" i="12"/>
  <c r="X149" i="1" s="1"/>
  <c r="V215" i="1"/>
  <c r="AR218" i="12"/>
  <c r="X215" i="1" s="1"/>
  <c r="V47" i="1"/>
  <c r="V68" i="1"/>
  <c r="AR71" i="12"/>
  <c r="X68" i="1" s="1"/>
  <c r="V38" i="1"/>
  <c r="AR41" i="12"/>
  <c r="X38" i="1" s="1"/>
  <c r="V200" i="1"/>
  <c r="AR203" i="12"/>
  <c r="X200" i="1" s="1"/>
  <c r="V221" i="1"/>
  <c r="AR224" i="12"/>
  <c r="X221" i="1" s="1"/>
  <c r="V164" i="1"/>
  <c r="AR167" i="12"/>
  <c r="X164" i="1" s="1"/>
  <c r="V212" i="1"/>
  <c r="AR215" i="12"/>
  <c r="X212" i="1" s="1"/>
  <c r="V203" i="1"/>
  <c r="AR206" i="12"/>
  <c r="X203" i="1" s="1"/>
  <c r="V104" i="1"/>
  <c r="AR107" i="12"/>
  <c r="X104" i="1" s="1"/>
  <c r="V59" i="1"/>
  <c r="AR62" i="12"/>
  <c r="X59" i="1" s="1"/>
  <c r="V95" i="1"/>
  <c r="AR98" i="12"/>
  <c r="X95" i="1" s="1"/>
  <c r="V140" i="1"/>
  <c r="AR143" i="12"/>
  <c r="X140" i="1" s="1"/>
  <c r="V197" i="1"/>
  <c r="AR200" i="12"/>
  <c r="X197" i="1" s="1"/>
  <c r="V206" i="1"/>
  <c r="AR209" i="12"/>
  <c r="X206" i="1" s="1"/>
  <c r="V62" i="1"/>
  <c r="AR65" i="12"/>
  <c r="X62" i="1" s="1"/>
  <c r="V74" i="1"/>
  <c r="AR77" i="12"/>
  <c r="X74" i="1" s="1"/>
  <c r="V86" i="1"/>
  <c r="AR89" i="12"/>
  <c r="X86" i="1" s="1"/>
  <c r="V98" i="1"/>
  <c r="AR101" i="12"/>
  <c r="X98" i="1" s="1"/>
  <c r="V218" i="1"/>
  <c r="AR221" i="12"/>
  <c r="X218" i="1" s="1"/>
  <c r="AR179" i="12"/>
  <c r="X176" i="1" s="1"/>
  <c r="V11" i="1"/>
  <c r="AR14" i="12"/>
  <c r="X11" i="1" s="1"/>
  <c r="V89" i="1"/>
  <c r="AR92" i="12"/>
  <c r="X89" i="1" s="1"/>
  <c r="V119" i="1"/>
  <c r="AR122" i="12"/>
  <c r="X119" i="1" s="1"/>
  <c r="V167" i="1"/>
  <c r="AR170" i="12"/>
  <c r="X167" i="1" s="1"/>
  <c r="V137" i="1"/>
  <c r="V209" i="1"/>
  <c r="V116" i="1"/>
  <c r="AR119" i="12"/>
  <c r="X116" i="1" s="1"/>
  <c r="V230" i="1"/>
  <c r="V128" i="1"/>
  <c r="U230" i="1"/>
  <c r="AK26" i="12"/>
  <c r="AL26" i="12" s="1"/>
  <c r="AM26" i="12" s="1"/>
  <c r="W116" i="1"/>
  <c r="AK44" i="12"/>
  <c r="AL44" i="12" s="1"/>
  <c r="AM44" i="12" s="1"/>
  <c r="AO44" i="12"/>
  <c r="AP44" i="12" s="1"/>
  <c r="AQ44" i="12" s="1"/>
  <c r="AO47" i="12"/>
  <c r="AP47" i="12" s="1"/>
  <c r="AQ47" i="12" s="1"/>
  <c r="AK47" i="12"/>
  <c r="AL47" i="12" s="1"/>
  <c r="AM47" i="12" s="1"/>
  <c r="AK53" i="12"/>
  <c r="AL53" i="12" s="1"/>
  <c r="AM53" i="12" s="1"/>
  <c r="AK185" i="12"/>
  <c r="AL185" i="12" s="1"/>
  <c r="AM185" i="12" s="1"/>
  <c r="U23" i="1"/>
  <c r="AK134" i="12"/>
  <c r="AL134" i="12" s="1"/>
  <c r="AM134" i="12" s="1"/>
  <c r="AO185" i="12"/>
  <c r="AP185" i="12" s="1"/>
  <c r="AQ185" i="12" s="1"/>
  <c r="AO50" i="12"/>
  <c r="AP50" i="12" s="1"/>
  <c r="AQ50" i="12" s="1"/>
  <c r="AK113" i="12"/>
  <c r="AL113" i="12" s="1"/>
  <c r="AM113" i="12" s="1"/>
  <c r="AO53" i="12"/>
  <c r="AP53" i="12" s="1"/>
  <c r="U47" i="1"/>
  <c r="AO113" i="12"/>
  <c r="AP113" i="12" s="1"/>
  <c r="AQ113" i="12" s="1"/>
  <c r="U194" i="1"/>
  <c r="AK197" i="12"/>
  <c r="AL197" i="12" s="1"/>
  <c r="AM197" i="12" s="1"/>
  <c r="AM110" i="12"/>
  <c r="AK146" i="12"/>
  <c r="AL146" i="12" s="1"/>
  <c r="AM146" i="12" s="1"/>
  <c r="U143" i="1"/>
  <c r="AO146" i="12"/>
  <c r="AP146" i="12" s="1"/>
  <c r="AQ146" i="12" s="1"/>
  <c r="W173" i="1"/>
  <c r="W167" i="1"/>
  <c r="W131" i="1"/>
  <c r="W200" i="1"/>
  <c r="W221" i="1"/>
  <c r="U155" i="1"/>
  <c r="AK158" i="12"/>
  <c r="AL158" i="12" s="1"/>
  <c r="AM158" i="12" s="1"/>
  <c r="AO158" i="12"/>
  <c r="AP158" i="12" s="1"/>
  <c r="AQ158" i="12" s="1"/>
  <c r="W158" i="1"/>
  <c r="W164" i="1"/>
  <c r="U170" i="1"/>
  <c r="AK173" i="12"/>
  <c r="AL173" i="12" s="1"/>
  <c r="AM173" i="12" s="1"/>
  <c r="AO173" i="12"/>
  <c r="AP173" i="12" s="1"/>
  <c r="AQ173" i="12" s="1"/>
  <c r="W194" i="1"/>
  <c r="W203" i="1"/>
  <c r="W149" i="1"/>
  <c r="AO128" i="12"/>
  <c r="AP128" i="12" s="1"/>
  <c r="AQ128" i="12" s="1"/>
  <c r="U125" i="1"/>
  <c r="AK128" i="12"/>
  <c r="AL128" i="12" s="1"/>
  <c r="AM128" i="12" s="1"/>
  <c r="W218" i="1"/>
  <c r="AO137" i="12"/>
  <c r="AP137" i="12" s="1"/>
  <c r="AQ137" i="12" s="1"/>
  <c r="U134" i="1"/>
  <c r="AK137" i="12"/>
  <c r="AL137" i="12" s="1"/>
  <c r="AM137" i="12" s="1"/>
  <c r="W140" i="1"/>
  <c r="W146" i="1"/>
  <c r="W212" i="1"/>
  <c r="U179" i="1"/>
  <c r="AK182" i="12"/>
  <c r="AL182" i="12" s="1"/>
  <c r="AM182" i="12" s="1"/>
  <c r="AO182" i="12"/>
  <c r="AP182" i="12" s="1"/>
  <c r="AQ182" i="12" s="1"/>
  <c r="AK125" i="12"/>
  <c r="AL125" i="12" s="1"/>
  <c r="AM125" i="12" s="1"/>
  <c r="U122" i="1"/>
  <c r="AO125" i="12"/>
  <c r="AP125" i="12" s="1"/>
  <c r="AQ125" i="12" s="1"/>
  <c r="U152" i="1"/>
  <c r="AK155" i="12"/>
  <c r="AL155" i="12" s="1"/>
  <c r="AM155" i="12" s="1"/>
  <c r="AO155" i="12"/>
  <c r="AP155" i="12" s="1"/>
  <c r="AQ155" i="12" s="1"/>
  <c r="W197" i="1"/>
  <c r="W191" i="1"/>
  <c r="W176" i="1"/>
  <c r="AO20" i="12"/>
  <c r="AP20" i="12" s="1"/>
  <c r="AQ20" i="12" s="1"/>
  <c r="U17" i="1"/>
  <c r="AK20" i="12"/>
  <c r="AL20" i="12" s="1"/>
  <c r="AM20" i="12" s="1"/>
  <c r="U35" i="1"/>
  <c r="AK38" i="12"/>
  <c r="AL38" i="12" s="1"/>
  <c r="AM38" i="12" s="1"/>
  <c r="AO38" i="12"/>
  <c r="AP38" i="12" s="1"/>
  <c r="AQ38" i="12" s="1"/>
  <c r="W101" i="1"/>
  <c r="AK59" i="12"/>
  <c r="AL59" i="12" s="1"/>
  <c r="AM59" i="12" s="1"/>
  <c r="U56" i="1"/>
  <c r="AO59" i="12"/>
  <c r="AP59" i="12" s="1"/>
  <c r="AQ59" i="12" s="1"/>
  <c r="W32" i="1"/>
  <c r="W68" i="1"/>
  <c r="W89" i="1"/>
  <c r="W104" i="1"/>
  <c r="W71" i="1"/>
  <c r="W65" i="1"/>
  <c r="U29" i="1"/>
  <c r="AO32" i="12"/>
  <c r="AP32" i="12" s="1"/>
  <c r="AQ32" i="12" s="1"/>
  <c r="AK32" i="12"/>
  <c r="AL32" i="12" s="1"/>
  <c r="AM32" i="12" s="1"/>
  <c r="W86" i="1"/>
  <c r="W38" i="1"/>
  <c r="U77" i="1"/>
  <c r="AO80" i="12"/>
  <c r="AP80" i="12" s="1"/>
  <c r="AQ80" i="12" s="1"/>
  <c r="AK80" i="12"/>
  <c r="AL80" i="12" s="1"/>
  <c r="AM80" i="12" s="1"/>
  <c r="W95" i="1"/>
  <c r="W23" i="1"/>
  <c r="W59" i="1"/>
  <c r="W53" i="1"/>
  <c r="W74" i="1"/>
  <c r="W98" i="1"/>
  <c r="W107" i="1"/>
  <c r="U26" i="1"/>
  <c r="AK29" i="12"/>
  <c r="AL29" i="12" s="1"/>
  <c r="AM29" i="12" s="1"/>
  <c r="AO29" i="12"/>
  <c r="AP29" i="12" s="1"/>
  <c r="AQ29" i="12" s="1"/>
  <c r="W62" i="1"/>
  <c r="AK17" i="12"/>
  <c r="AL17" i="12" s="1"/>
  <c r="AM17" i="12" s="1"/>
  <c r="U14" i="1"/>
  <c r="AO17" i="12"/>
  <c r="AP17" i="12" s="1"/>
  <c r="AQ17" i="12" s="1"/>
  <c r="W11" i="1"/>
  <c r="W80" i="1"/>
  <c r="U20" i="1"/>
  <c r="AK23" i="12"/>
  <c r="AL23" i="12" s="1"/>
  <c r="AM23" i="12" s="1"/>
  <c r="AO23" i="12"/>
  <c r="AP23" i="12" s="1"/>
  <c r="AQ23" i="12" s="1"/>
  <c r="W83" i="1"/>
  <c r="W119" i="1"/>
  <c r="AO11" i="12"/>
  <c r="AP11" i="12" s="1"/>
  <c r="AQ11" i="12" s="1"/>
  <c r="U8" i="1"/>
  <c r="AK11" i="12"/>
  <c r="AL11" i="12" s="1"/>
  <c r="AM11" i="12" s="1"/>
  <c r="V8" i="1" s="1"/>
  <c r="V71" i="1" l="1"/>
  <c r="AR230" i="12"/>
  <c r="X227" i="1" s="1"/>
  <c r="AQ233" i="12"/>
  <c r="W230" i="1" s="1"/>
  <c r="AQ140" i="12"/>
  <c r="AR140" i="12" s="1"/>
  <c r="X137" i="1" s="1"/>
  <c r="AQ212" i="12"/>
  <c r="AR212" i="12" s="1"/>
  <c r="X209" i="1" s="1"/>
  <c r="AQ164" i="12"/>
  <c r="W161" i="1" s="1"/>
  <c r="AQ53" i="12"/>
  <c r="W50" i="1" s="1"/>
  <c r="AR131" i="12"/>
  <c r="X128" i="1" s="1"/>
  <c r="AR149" i="12"/>
  <c r="X146" i="1" s="1"/>
  <c r="W182" i="1"/>
  <c r="W92" i="1"/>
  <c r="W47" i="1"/>
  <c r="AR44" i="12"/>
  <c r="X41" i="1" s="1"/>
  <c r="W44" i="1"/>
  <c r="AR191" i="12"/>
  <c r="X188" i="1" s="1"/>
  <c r="AR164" i="12"/>
  <c r="X161" i="1" s="1"/>
  <c r="AR59" i="12"/>
  <c r="X56" i="1" s="1"/>
  <c r="V56" i="1"/>
  <c r="AR11" i="12"/>
  <c r="X8" i="1" s="1"/>
  <c r="V122" i="1"/>
  <c r="AR125" i="12"/>
  <c r="X122" i="1" s="1"/>
  <c r="V26" i="1"/>
  <c r="AR29" i="12"/>
  <c r="X26" i="1" s="1"/>
  <c r="V134" i="1"/>
  <c r="AR137" i="12"/>
  <c r="X134" i="1" s="1"/>
  <c r="V20" i="1"/>
  <c r="AR23" i="12"/>
  <c r="X20" i="1" s="1"/>
  <c r="V14" i="1"/>
  <c r="AR17" i="12"/>
  <c r="X14" i="1" s="1"/>
  <c r="V17" i="1"/>
  <c r="AR20" i="12"/>
  <c r="X17" i="1" s="1"/>
  <c r="V179" i="1"/>
  <c r="AR182" i="12"/>
  <c r="X179" i="1" s="1"/>
  <c r="V170" i="1"/>
  <c r="AR173" i="12"/>
  <c r="X170" i="1" s="1"/>
  <c r="V143" i="1"/>
  <c r="AR146" i="12"/>
  <c r="X143" i="1" s="1"/>
  <c r="V110" i="1"/>
  <c r="AR113" i="12"/>
  <c r="X110" i="1" s="1"/>
  <c r="V23" i="1"/>
  <c r="AR26" i="12"/>
  <c r="X23" i="1" s="1"/>
  <c r="V29" i="1"/>
  <c r="AR32" i="12"/>
  <c r="X29" i="1" s="1"/>
  <c r="V107" i="1"/>
  <c r="AR110" i="12"/>
  <c r="X107" i="1" s="1"/>
  <c r="V182" i="1"/>
  <c r="V77" i="1"/>
  <c r="AR80" i="12"/>
  <c r="X77" i="1" s="1"/>
  <c r="V152" i="1"/>
  <c r="AR155" i="12"/>
  <c r="X152" i="1" s="1"/>
  <c r="V194" i="1"/>
  <c r="AR197" i="12"/>
  <c r="X194" i="1" s="1"/>
  <c r="V41" i="1"/>
  <c r="V35" i="1"/>
  <c r="AR38" i="12"/>
  <c r="X35" i="1" s="1"/>
  <c r="V50" i="1"/>
  <c r="V125" i="1"/>
  <c r="AR128" i="12"/>
  <c r="X125" i="1" s="1"/>
  <c r="V155" i="1"/>
  <c r="AR158" i="12"/>
  <c r="X155" i="1" s="1"/>
  <c r="V131" i="1"/>
  <c r="AR134" i="12"/>
  <c r="X131" i="1" s="1"/>
  <c r="V44" i="1"/>
  <c r="W110" i="1"/>
  <c r="W170" i="1"/>
  <c r="W143" i="1"/>
  <c r="W155" i="1"/>
  <c r="W179" i="1"/>
  <c r="W125" i="1"/>
  <c r="W152" i="1"/>
  <c r="W122" i="1"/>
  <c r="W134" i="1"/>
  <c r="W8" i="1"/>
  <c r="W35" i="1"/>
  <c r="W14" i="1"/>
  <c r="W29" i="1"/>
  <c r="W20" i="1"/>
  <c r="W26" i="1"/>
  <c r="W77" i="1"/>
  <c r="W56" i="1"/>
  <c r="W17" i="1"/>
  <c r="W137" i="1" l="1"/>
  <c r="AR53" i="12"/>
  <c r="X50" i="1" s="1"/>
  <c r="W209" i="1"/>
  <c r="AR233" i="12"/>
  <c r="X230" i="1" s="1"/>
  <c r="AR47" i="12"/>
  <c r="X44" i="1" s="1"/>
  <c r="AR185" i="12"/>
  <c r="X182" i="1" s="1"/>
  <c r="W188" i="1"/>
  <c r="W41" i="1"/>
  <c r="AR50" i="12"/>
  <c r="X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9" authorId="0" shapeId="0" xr:uid="{00000000-0006-0000-0300-000001000000}">
      <text>
        <r>
          <rPr>
            <b/>
            <sz val="18"/>
            <color indexed="81"/>
            <rFont val="Tahoma"/>
            <family val="2"/>
          </rPr>
          <t>OFICINA DE PLANEACIÓN:</t>
        </r>
        <r>
          <rPr>
            <sz val="18"/>
            <color indexed="81"/>
            <rFont val="Tahoma"/>
            <family val="2"/>
          </rPr>
          <t xml:space="preserve"> Evitar iniciar con palabras negativas como: “No…”, “Que no…”, o con palabras que denoten un factor de riesgo (causa) tales como: “ausencia de”, “falta de”, “poco(a)”, “escaso(a)”, “insuficiente”, “deficiente”, “debilidades en…”, Generar en el lector o escucha, la imagen del evento como si ya estuviera sucediendo</t>
        </r>
        <r>
          <rPr>
            <sz val="14"/>
            <color indexed="81"/>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9" authorId="0" shapeId="0" xr:uid="{00000000-0006-0000-0500-000001000000}">
      <text>
        <r>
          <rPr>
            <b/>
            <sz val="9"/>
            <color indexed="81"/>
            <rFont val="Tahoma"/>
            <family val="2"/>
          </rPr>
          <t>OFICINA DE PLANEACIÓN:</t>
        </r>
        <r>
          <rPr>
            <sz val="9"/>
            <color indexed="81"/>
            <rFont val="Tahoma"/>
            <family val="2"/>
          </rPr>
          <t xml:space="preserve">
 Debe tener definido el responsable de llevar a cabo la actividad de control. Persona asignada para ejecutar el control. Debe tener la autoridad, competencias y conocimientos para ejecutar el control dentro del proceso y sus responsabilidades deben ser adecuadamente segregadas o redistribuidas entre diferentes individuos, para reducir así el riesgo de error o de actuaciones irregulares o fraudulentas. Si ese responsable quisiera hacer algo indebido, por sí solo, no lo podría hacer. Si la respuesta es que cumple con esto, quiere decir que el control está bien diseñado, si la respuesta es que no cumple, tenemos que identificar la situación y mejorar el diseño del control con relación a la persona responsable de su ejecución.</t>
        </r>
        <r>
          <rPr>
            <i/>
            <sz val="9"/>
            <color indexed="81"/>
            <rFont val="Tahoma"/>
            <family val="2"/>
          </rPr>
          <t xml:space="preserve"> Guía para la administración del riesgo 2018. Pág. 50</t>
        </r>
      </text>
    </comment>
    <comment ref="H9" authorId="0" shapeId="0" xr:uid="{00000000-0006-0000-0500-000002000000}">
      <text>
        <r>
          <rPr>
            <b/>
            <sz val="10"/>
            <color indexed="81"/>
            <rFont val="Tahoma"/>
            <family val="2"/>
          </rPr>
          <t>OFICINA DE PLANEACIÓN:</t>
        </r>
        <r>
          <rPr>
            <sz val="10"/>
            <color indexed="81"/>
            <rFont val="Tahoma"/>
            <family val="2"/>
          </rPr>
          <t xml:space="preserve">
El control debe tener una periodicidad específica para su realización (diario, mensual, trimestral, anual, etc.) y su ejecución debe ser consistente y oportuna para la mitigación del riesgo. Por lo que en la periodicidad se debe evaluar si este previene o se detecta de manera oportuna el riesgo. Una vez definido el paso 1 - responsable del control, debe establecerse la periodicidad de su ejecución.
Cada vez que se releva un control debemos preguntarnos si la periodicidad en que este se ejecuta ayuda a prevenir o detectar el riesgo de manera oportuna. Si la respuesta es SÍ, entonces la periodicidad del control está bien diseñada. </t>
        </r>
        <r>
          <rPr>
            <i/>
            <sz val="10"/>
            <color indexed="81"/>
            <rFont val="Tahoma"/>
            <family val="2"/>
          </rPr>
          <t>Guía para la administración del riesgo 2018. Pág. 51</t>
        </r>
      </text>
    </comment>
    <comment ref="I9" authorId="0" shapeId="0" xr:uid="{00000000-0006-0000-0500-000003000000}">
      <text>
        <r>
          <rPr>
            <b/>
            <sz val="9"/>
            <color indexed="81"/>
            <rFont val="Tahoma"/>
            <family val="2"/>
          </rPr>
          <t>OFICINA DE PLANEACIÓN:</t>
        </r>
        <r>
          <rPr>
            <sz val="9"/>
            <color indexed="81"/>
            <rFont val="Tahoma"/>
            <family val="2"/>
          </rPr>
          <t xml:space="preserve">
El control debe tener un propósito que indique para qué se realiza, y que ese propósito conlleve a prevenir las causas que generan el riesgo (verificar, validar, conciliar, comparar, revisar, cotejar) o detectar la materialización del riesgo, con el objetivo de llevar acabo los ajustes y correctivos en el diseño del control o en su ejecución. El solo hecho de establecer un procedimiento o contar con una política por sí sola, no va a prevenir o detectar la materialización del riesgo o una de sus causas. Siguiendo las variables a considerar en la evaluación del diseño de control revisadas, veamos algunos ejemplos de cómo se deben redactar los controles, incluyendo el propósito del control, es decir, lo que este busca. </t>
        </r>
        <r>
          <rPr>
            <i/>
            <sz val="9"/>
            <color indexed="81"/>
            <rFont val="Tahoma"/>
            <family val="2"/>
          </rPr>
          <t>Guía para la administración del riesgo 2018. Pág. 53</t>
        </r>
      </text>
    </comment>
    <comment ref="J9" authorId="0" shapeId="0" xr:uid="{00000000-0006-0000-0500-000004000000}">
      <text>
        <r>
          <rPr>
            <b/>
            <sz val="9"/>
            <color indexed="81"/>
            <rFont val="Tahoma"/>
            <family val="2"/>
          </rPr>
          <t>OFICINA DE PLANEACIÓN:</t>
        </r>
        <r>
          <rPr>
            <sz val="9"/>
            <color indexed="81"/>
            <rFont val="Tahoma"/>
            <family val="2"/>
          </rPr>
          <t xml:space="preserve">
El control debe indicar el cómo se realiza, de tal forma que se pueda evaluar si la fuente u origen de la información que sirve para ejecutar el control, es confiable para la mitigación del riesgo.
Cuando estemos evaluando el control debemos preguntarnos si la fuente de información utilizada es confiable.
Ej.: para verificar los requisitos que debe cumplir un proveedor en el momento de ser contratado es mejor utilizar una lista de chequeo que hacerlo de memoria, dado que se nos puede quedar algún requisito por fuera. </t>
        </r>
        <r>
          <rPr>
            <i/>
            <sz val="9"/>
            <color indexed="81"/>
            <rFont val="Tahoma"/>
            <family val="2"/>
          </rPr>
          <t>Guía para la administración del riesgo 2018. Pág. 54</t>
        </r>
      </text>
    </comment>
    <comment ref="K9" authorId="0" shapeId="0" xr:uid="{00000000-0006-0000-0500-000005000000}">
      <text>
        <r>
          <rPr>
            <b/>
            <sz val="9"/>
            <color indexed="81"/>
            <rFont val="Tahoma"/>
            <family val="2"/>
          </rPr>
          <t>OFICINA DE PLANEACIÓN:</t>
        </r>
        <r>
          <rPr>
            <sz val="9"/>
            <color indexed="81"/>
            <rFont val="Tahoma"/>
            <family val="2"/>
          </rPr>
          <t xml:space="preserve">
 El control debe indicar qué pasa con las observaciones o desviaciones como resultado de ejecutar el control. Al momento de evaluar si un control está bien diseñado para mitigar el riesgo, si como resultado de un control preventivo se observan diferencias o aspectos que no se cumplen, la actividad no debería continuarse hasta que se subsane la situación o si es un control que detecta una posible materialización de un riesgo, deberían gestionarse de manera oportuna los correctivos o aclaraciones a las diferencias presentadas u observaciones. Sigamos con nuestros ejemplos prácticos de ayuda, para la interiorización de estos conceptos.
IMPORTANTE: Si el responsable de ejecutar el control no realiza ninguna actividad de seguimiento a las observaciones o desviaciones, o la actividad continúa a pesar de indicar esas observaciones o desviaciones, el control tendría problemas en su diseño. </t>
        </r>
        <r>
          <rPr>
            <i/>
            <sz val="9"/>
            <color indexed="81"/>
            <rFont val="Tahoma"/>
            <family val="2"/>
          </rPr>
          <t>Guía para la administración del riesgo 2018. Pág. 56</t>
        </r>
      </text>
    </comment>
    <comment ref="L9" authorId="0" shapeId="0" xr:uid="{00000000-0006-0000-0500-000006000000}">
      <text>
        <r>
          <rPr>
            <b/>
            <sz val="9"/>
            <color indexed="81"/>
            <rFont val="Tahoma"/>
            <family val="2"/>
          </rPr>
          <t>OFICINA DE PLANEACIÓN:</t>
        </r>
        <r>
          <rPr>
            <sz val="9"/>
            <color indexed="81"/>
            <rFont val="Tahoma"/>
            <family val="2"/>
          </rPr>
          <t xml:space="preserve">
El control debe dejar evidencia de su ejecución. Esta evidencia ayuda a que se pueda revisar la misma información por parte de un tercero y llegue a la misma conclusión de quien ejecutó el control y se pueda evaluar que el control realmente fue ejecutado de acuerdo con los parámetros establecidos y descritos anteriormente:
1. Fue realizado por el responsable que se definió.
2. Se realizó de acuerdo a la periodicidad definida.
3. Se cumplió con el propósito del control.
4. Se dejó la fuente de información que sirvió de base para su ejecución.
5. Hay explicación a las observaciones o desviaciones resultantes de ejecutar el control.
</t>
        </r>
        <r>
          <rPr>
            <i/>
            <sz val="9"/>
            <color indexed="81"/>
            <rFont val="Tahoma"/>
            <family val="2"/>
          </rPr>
          <t>Guía para la administración del riesgo 2018. Pág. 57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K6" authorId="0" shapeId="0" xr:uid="{00000000-0006-0000-0800-000001000000}">
      <text>
        <r>
          <rPr>
            <b/>
            <sz val="14"/>
            <color indexed="81"/>
            <rFont val="Tahoma"/>
            <family val="2"/>
          </rPr>
          <t xml:space="preserve">Oficina de Planeación:
</t>
        </r>
        <r>
          <rPr>
            <sz val="14"/>
            <color indexed="81"/>
            <rFont val="Tahoma"/>
            <family val="2"/>
          </rPr>
          <t>Solo aplica cuando la sumatoria de las materializaciones en los periodos acumulados e la vigencia superan los criterios de probabilidad de riesgo residual.</t>
        </r>
      </text>
    </comment>
    <comment ref="J7" authorId="0" shapeId="0" xr:uid="{00000000-0006-0000-0800-000002000000}">
      <text>
        <r>
          <rPr>
            <b/>
            <sz val="14"/>
            <color indexed="81"/>
            <rFont val="Tahoma"/>
            <family val="2"/>
          </rPr>
          <t xml:space="preserve">Oficina de Planeación:
</t>
        </r>
        <r>
          <rPr>
            <sz val="14"/>
            <color indexed="81"/>
            <rFont val="Tahoma"/>
            <family val="2"/>
          </rPr>
          <t>Cuando la sumatoria de las materializaciones no supera el numero de veces determinado en probabilidad residual, se considera que los controles continúan siendo adecuados y por lo tanto no se requiere su fortalecimiento mediante nuevas acciones preventivas.
Cuando si superan el numero de veces determinadas en probabilidad residual, se considera que los controles ya no son adecuados y por lo tanto, deben fortalecerse los existentes o diseñarse nuevos controles mediante nuevas acciones preventivas.</t>
        </r>
        <r>
          <rPr>
            <sz val="9"/>
            <color indexed="81"/>
            <rFont val="Tahoma"/>
            <family val="2"/>
          </rPr>
          <t xml:space="preserve">
</t>
        </r>
      </text>
    </comment>
  </commentList>
</comments>
</file>

<file path=xl/sharedStrings.xml><?xml version="1.0" encoding="utf-8"?>
<sst xmlns="http://schemas.openxmlformats.org/spreadsheetml/2006/main" count="4855" uniqueCount="2305">
  <si>
    <t>Opción de manejo</t>
  </si>
  <si>
    <t xml:space="preserve">Acciones Preventivas </t>
  </si>
  <si>
    <t>No.</t>
  </si>
  <si>
    <t xml:space="preserve">Proceso </t>
  </si>
  <si>
    <t xml:space="preserve">Causas </t>
  </si>
  <si>
    <t xml:space="preserve">Consecuencias </t>
  </si>
  <si>
    <t>Impacto</t>
  </si>
  <si>
    <t>Cantidad</t>
  </si>
  <si>
    <t>Comunicación y Gestión con Grupos de Interés.</t>
  </si>
  <si>
    <t>Reducir</t>
  </si>
  <si>
    <t>Planificación del Ordenamiento Social de la Propiedad</t>
  </si>
  <si>
    <t>Inteligencia de la información.</t>
  </si>
  <si>
    <t>Riesgo</t>
  </si>
  <si>
    <t>Clasificación</t>
  </si>
  <si>
    <t>Direccionamiento Estratégico</t>
  </si>
  <si>
    <t>Gestión del Modelo de Atención.</t>
  </si>
  <si>
    <t>Seguridad Jurídica sobre la Titularidad de la Tierra y los Territorios</t>
  </si>
  <si>
    <t>Acceso a la Propiedad de la Tierra y los Territorios</t>
  </si>
  <si>
    <t>Administración de Tierras.</t>
  </si>
  <si>
    <t>Gestión del Talento Humano</t>
  </si>
  <si>
    <t>Apoyo Jurídico</t>
  </si>
  <si>
    <t>Adquisición de Bienes y Servicios</t>
  </si>
  <si>
    <t>Administración de Bienes y Servicios</t>
  </si>
  <si>
    <t>Gestión Financiera</t>
  </si>
  <si>
    <t>Probable</t>
  </si>
  <si>
    <t>Catastrófico</t>
  </si>
  <si>
    <t>Posible</t>
  </si>
  <si>
    <t>Gestión de la Información</t>
  </si>
  <si>
    <t>Improbable</t>
  </si>
  <si>
    <t>Mayor</t>
  </si>
  <si>
    <t xml:space="preserve">Valoración del Riesgo </t>
  </si>
  <si>
    <t>Riesgo Inherente</t>
  </si>
  <si>
    <t>Casi seguro</t>
  </si>
  <si>
    <t>Diseño de controles</t>
  </si>
  <si>
    <t>Actividad de Control</t>
  </si>
  <si>
    <t>Responsable</t>
  </si>
  <si>
    <t>Tiempo</t>
  </si>
  <si>
    <t>Valoración del Control</t>
  </si>
  <si>
    <t>Diseño del control</t>
  </si>
  <si>
    <t>Ejecución del Control</t>
  </si>
  <si>
    <t>Riesgo Residual</t>
  </si>
  <si>
    <t xml:space="preserve">Acción Preventiva </t>
  </si>
  <si>
    <t>Indicador de Acción Preventiva</t>
  </si>
  <si>
    <t>Programador</t>
  </si>
  <si>
    <t>Enero</t>
  </si>
  <si>
    <t>Febrero</t>
  </si>
  <si>
    <t>Marzo</t>
  </si>
  <si>
    <t>Abril</t>
  </si>
  <si>
    <t>Mayo</t>
  </si>
  <si>
    <t>Junio</t>
  </si>
  <si>
    <t>Julio</t>
  </si>
  <si>
    <t>Agosto</t>
  </si>
  <si>
    <t>Septiembre</t>
  </si>
  <si>
    <t>Diciembre</t>
  </si>
  <si>
    <t>Octubre</t>
  </si>
  <si>
    <t>Noviembre</t>
  </si>
  <si>
    <t>Valoración del Riesgo Residual</t>
  </si>
  <si>
    <t>Moderado</t>
  </si>
  <si>
    <t>Solidez del control</t>
  </si>
  <si>
    <t>Probabilidad</t>
  </si>
  <si>
    <t>Prevenir</t>
  </si>
  <si>
    <t>N°</t>
  </si>
  <si>
    <t>Responsable de la acción preventiva</t>
  </si>
  <si>
    <t>Fuerte</t>
  </si>
  <si>
    <t>Débil</t>
  </si>
  <si>
    <t>Solidez del conjunto</t>
  </si>
  <si>
    <t>Rara Vez</t>
  </si>
  <si>
    <t xml:space="preserve">N° </t>
  </si>
  <si>
    <t>C.2.1</t>
  </si>
  <si>
    <t>C.1.1</t>
  </si>
  <si>
    <t>C.3.1</t>
  </si>
  <si>
    <t>C.3.2</t>
  </si>
  <si>
    <t>P.1.1</t>
  </si>
  <si>
    <t>P.2.1</t>
  </si>
  <si>
    <t>P.3.1</t>
  </si>
  <si>
    <t>P.3.2</t>
  </si>
  <si>
    <t>C.4.1</t>
  </si>
  <si>
    <t>P.4.1</t>
  </si>
  <si>
    <t>C.5.1</t>
  </si>
  <si>
    <t>C.5.2</t>
  </si>
  <si>
    <t>P.5.1</t>
  </si>
  <si>
    <t>C.6.1</t>
  </si>
  <si>
    <t>P.6.1</t>
  </si>
  <si>
    <t>C.8.1</t>
  </si>
  <si>
    <t>P.8.1</t>
  </si>
  <si>
    <t>P.8.2</t>
  </si>
  <si>
    <t>C.10.1</t>
  </si>
  <si>
    <t>C.11.1</t>
  </si>
  <si>
    <t>P.10.1</t>
  </si>
  <si>
    <t>P.10.2</t>
  </si>
  <si>
    <t>P.11.1</t>
  </si>
  <si>
    <t>C.12.1</t>
  </si>
  <si>
    <t>P.12.1</t>
  </si>
  <si>
    <t>P.12.2</t>
  </si>
  <si>
    <t>Soporte</t>
  </si>
  <si>
    <t>C.13.1</t>
  </si>
  <si>
    <t>P.13.1</t>
  </si>
  <si>
    <t>P.13.2</t>
  </si>
  <si>
    <t>C.14.1</t>
  </si>
  <si>
    <t>P.14.1</t>
  </si>
  <si>
    <t>P.14.2</t>
  </si>
  <si>
    <t>C.15.1</t>
  </si>
  <si>
    <t>C.15.2</t>
  </si>
  <si>
    <t>P.15.1</t>
  </si>
  <si>
    <t>P.15.2</t>
  </si>
  <si>
    <t>C.16.1</t>
  </si>
  <si>
    <t>Indicador del control</t>
  </si>
  <si>
    <t>C.16.2</t>
  </si>
  <si>
    <t>P.16.1</t>
  </si>
  <si>
    <t>C.17.1</t>
  </si>
  <si>
    <t>P.17.1</t>
  </si>
  <si>
    <t>C.18.1</t>
  </si>
  <si>
    <t>P.18.1</t>
  </si>
  <si>
    <t>C.19.1</t>
  </si>
  <si>
    <t>C.19.2</t>
  </si>
  <si>
    <t>P.19.1</t>
  </si>
  <si>
    <t>C.20.1</t>
  </si>
  <si>
    <t>P.20.1</t>
  </si>
  <si>
    <t>C.21.1</t>
  </si>
  <si>
    <t>C.22.1</t>
  </si>
  <si>
    <t>P.22.1</t>
  </si>
  <si>
    <t>C.23.1</t>
  </si>
  <si>
    <t>P.23.1</t>
  </si>
  <si>
    <t>C.24.1</t>
  </si>
  <si>
    <t>P.24.1</t>
  </si>
  <si>
    <t>C.30.1</t>
  </si>
  <si>
    <t>P.30.1</t>
  </si>
  <si>
    <t>P.30.2</t>
  </si>
  <si>
    <t>C.31.1</t>
  </si>
  <si>
    <t>P.31.1</t>
  </si>
  <si>
    <t>C.33.1</t>
  </si>
  <si>
    <t>P.33.1</t>
  </si>
  <si>
    <t>C.32.1</t>
  </si>
  <si>
    <t>P.32.1</t>
  </si>
  <si>
    <t>C.11.2</t>
  </si>
  <si>
    <t>P.11.2</t>
  </si>
  <si>
    <t>C.14.2</t>
  </si>
  <si>
    <t>C.18.2</t>
  </si>
  <si>
    <t>C.29.1</t>
  </si>
  <si>
    <t>P.20.2</t>
  </si>
  <si>
    <t>P.21.1</t>
  </si>
  <si>
    <t>P.29.1</t>
  </si>
  <si>
    <t>P.29.2</t>
  </si>
  <si>
    <t>C.9.1</t>
  </si>
  <si>
    <t>C.9.2</t>
  </si>
  <si>
    <t>P.9.1</t>
  </si>
  <si>
    <t>P.9.2</t>
  </si>
  <si>
    <t>P.16.2</t>
  </si>
  <si>
    <t xml:space="preserve">FORMA </t>
  </si>
  <si>
    <t xml:space="preserve">CÓDIGO </t>
  </si>
  <si>
    <t>ACTIVIDAD</t>
  </si>
  <si>
    <t xml:space="preserve">VERSIÓN </t>
  </si>
  <si>
    <t>PROCESO</t>
  </si>
  <si>
    <t>Probabilidad de ocurrencia</t>
  </si>
  <si>
    <t>Casi Seguro</t>
  </si>
  <si>
    <t>Insignificante</t>
  </si>
  <si>
    <t>Menor</t>
  </si>
  <si>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</si>
  <si>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</si>
  <si>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</si>
  <si>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</si>
  <si>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</si>
  <si>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</si>
  <si>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</si>
  <si>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</si>
  <si>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MATRIZ PARA CALCULO DE RIESGO RESIDUAL</t>
  </si>
  <si>
    <t>POLÍTICA DE ADMINISTRACIÓN DE RIESGOS</t>
  </si>
  <si>
    <t>POLÍTICA</t>
  </si>
  <si>
    <t>La Alta Dirección de la Agencia Nacional de Tierras está comprometida con la ejecución efectiva y transparente de sus actividades y en la realización de acciones de control, seguimiento y monitoreo necesarias, para mitigar los eventos de riesgos que puedan impedir el cumplimiento de la misión y objetivos institucionales.</t>
  </si>
  <si>
    <t>OBJETIVO</t>
  </si>
  <si>
    <t>ALCANCE</t>
  </si>
  <si>
    <t>NIVELES DE ACEPTACIÓN DEL RIESGO Y TRATAMIENTO</t>
  </si>
  <si>
    <t>CONTEXTO</t>
  </si>
  <si>
    <t>PROBABILIDAD</t>
  </si>
  <si>
    <t>IMPACTO</t>
  </si>
  <si>
    <t>NIVEL</t>
  </si>
  <si>
    <t>EXTREMO</t>
  </si>
  <si>
    <t>ALTO</t>
  </si>
  <si>
    <t>MODERADO</t>
  </si>
  <si>
    <t>BAJO</t>
  </si>
  <si>
    <t>IDENTIFICACIÓN DEL RIESGO</t>
  </si>
  <si>
    <t>FICHA DE IDENTIFICACIÓN DEL RIESGO</t>
  </si>
  <si>
    <t>DESCRIPCIÓN DEL RIESGO</t>
  </si>
  <si>
    <t>RESPONSABLES DEL PROCESO</t>
  </si>
  <si>
    <t>RIESGO INHERENTE</t>
  </si>
  <si>
    <t>OPCIÓN DE MANEJO</t>
  </si>
  <si>
    <t>DISEÑO Y VALORACIÓN DE CONTROLES</t>
  </si>
  <si>
    <t>DISEÑO DE CONTROLES</t>
  </si>
  <si>
    <t>FICHA DE DISEÑO Y VALORACIÓN DE LOS CONTROLES</t>
  </si>
  <si>
    <t>PERIODICIDAD</t>
  </si>
  <si>
    <t>PROPÓSITO</t>
  </si>
  <si>
    <t>EVIDENCIA</t>
  </si>
  <si>
    <t>ACTIVIDAD DE CONTROL AL RIESGO</t>
  </si>
  <si>
    <t>Asignado / NO asignado</t>
  </si>
  <si>
    <t>Peso en la evaluación</t>
  </si>
  <si>
    <t>Adecuado / Inadecuado</t>
  </si>
  <si>
    <t>Oportuna / Inoportuna</t>
  </si>
  <si>
    <t>Prevenir / Detectar / No es control</t>
  </si>
  <si>
    <t>Confiable / No confiable</t>
  </si>
  <si>
    <t>Se investigan oportunamente / No se investigan oportunamente</t>
  </si>
  <si>
    <t>Completa / Incompleta / No existe</t>
  </si>
  <si>
    <t>VALORACIÓN DEL DISEÑO DEL CONTROL</t>
  </si>
  <si>
    <t>Rango de calificación del diseño del control</t>
  </si>
  <si>
    <t>Resultado de evaluación del diseño del control</t>
  </si>
  <si>
    <t>Asignado</t>
  </si>
  <si>
    <t>Adecuado</t>
  </si>
  <si>
    <t>Oportuna</t>
  </si>
  <si>
    <t>Confiable</t>
  </si>
  <si>
    <t>Se investigan oportunamente</t>
  </si>
  <si>
    <t>Completa</t>
  </si>
  <si>
    <t>Detectar</t>
  </si>
  <si>
    <t>Incompleta</t>
  </si>
  <si>
    <t>No se investigan oportunamente</t>
  </si>
  <si>
    <t>VALORACIÓN DE LA EJECUCIÓN DEL CONTROL</t>
  </si>
  <si>
    <t>Inadecuado</t>
  </si>
  <si>
    <t>Nivel</t>
  </si>
  <si>
    <t>Descriptor</t>
  </si>
  <si>
    <t>Descripción</t>
  </si>
  <si>
    <t>Frecuencia</t>
  </si>
  <si>
    <t xml:space="preserve">Se espera que el evento ocurra en la mayoría de las circunstancias. </t>
  </si>
  <si>
    <t xml:space="preserve">Más de 1 vez al año. </t>
  </si>
  <si>
    <t xml:space="preserve">Es viable que el evento ocurra en la mayoría de las circunstancias. </t>
  </si>
  <si>
    <t xml:space="preserve">Al menos 1 vez en el último año. </t>
  </si>
  <si>
    <t xml:space="preserve">El evento podrá ocurrir en algún momento. </t>
  </si>
  <si>
    <t xml:space="preserve">Al menos 1 vez en los últimos 2 años. </t>
  </si>
  <si>
    <t xml:space="preserve">El evento puede ocurrir en algún momento. </t>
  </si>
  <si>
    <t xml:space="preserve">Al menos 1 vez en los últimos 5 años. </t>
  </si>
  <si>
    <t xml:space="preserve">El evento puede ocurrir solo en circunstancias excepcionales (poco comunes o anormales). </t>
  </si>
  <si>
    <t xml:space="preserve">No se ha presentado en los últimos 5 años. </t>
  </si>
  <si>
    <t>Valoración de probabilidad de ocurrencia del riesgo</t>
  </si>
  <si>
    <t>TOTAL</t>
  </si>
  <si>
    <t>MATRICES PARA VALORACIÓN DEL DISEÑO Y EJECUCIÓN DE LOS CONTROLES</t>
  </si>
  <si>
    <t>Criterio de evaluación</t>
  </si>
  <si>
    <t>Opción de respuesta al criterio de evaluación</t>
  </si>
  <si>
    <t>Peso en la evaluación del diseño del control</t>
  </si>
  <si>
    <t>1.1 Asignación del responsable</t>
  </si>
  <si>
    <t>No Asignado</t>
  </si>
  <si>
    <t>1.2 Segregación y autoridad del responsable</t>
  </si>
  <si>
    <t>2. Periodicidad</t>
  </si>
  <si>
    <t>Inoportuna</t>
  </si>
  <si>
    <t>3. Propósito</t>
  </si>
  <si>
    <t>No es un control</t>
  </si>
  <si>
    <t>4. Cómo se realiza la actividad de control</t>
  </si>
  <si>
    <t>No confiable</t>
  </si>
  <si>
    <t>5.Qué pasa con las observaciones o desviaciones</t>
  </si>
  <si>
    <t>Evidencia de la ejecución del control</t>
  </si>
  <si>
    <t>No existe</t>
  </si>
  <si>
    <t>Valoración del DISEÑO del control</t>
  </si>
  <si>
    <t>Si su calificación es entre 96 y 100</t>
  </si>
  <si>
    <t>Si su calificación es entre 86 y 95</t>
  </si>
  <si>
    <t>si su calificación es entre 0 y 85</t>
  </si>
  <si>
    <t>Rango de calificación de la ejecución</t>
  </si>
  <si>
    <t>Peso de la ejecución del control</t>
  </si>
  <si>
    <t>El control se ejecuta de manera consistente por parte del responsable.</t>
  </si>
  <si>
    <t>El control se ejecuta algunas veces por parte del responsable.</t>
  </si>
  <si>
    <t>El control no se ejecuta por parte del responsable.</t>
  </si>
  <si>
    <t>Valoración de la EJECUCIÓN del control</t>
  </si>
  <si>
    <t>MATRICES PARA VALORACIÓN DE SOLIDEZ INDIVIDUAL Y DEL CONJUNTO DE LOS CONTROLES</t>
  </si>
  <si>
    <t>VALORACIÓN SOLIDEZ INDIVIDUAL DEL CONTROL</t>
  </si>
  <si>
    <t>DISEÑO</t>
  </si>
  <si>
    <t>EJECUCIÓN</t>
  </si>
  <si>
    <t>SOLIDEZ INDIVIDUAL</t>
  </si>
  <si>
    <t>VALORACIÓN SOLIDEZ DEL CONJUNTO DE LOS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</si>
  <si>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</si>
  <si>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</si>
  <si>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</si>
  <si>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SOLIDEZ INDIVIDUAL DEL CONTROL</t>
  </si>
  <si>
    <t>SOLIDEZ</t>
  </si>
  <si>
    <t>PESO</t>
  </si>
  <si>
    <t>FICHA DE VALORACIÓN DEL RIESGO INHERENTE</t>
  </si>
  <si>
    <t>VALORACIÓN DEL RIESGO INHERENTE</t>
  </si>
  <si>
    <t>CONTEXTO EXTERNO</t>
  </si>
  <si>
    <t>CONTEXTO INTERNO</t>
  </si>
  <si>
    <t>CONTEXTO DEL PROCESO</t>
  </si>
  <si>
    <t>ANALISIS DEL CONTEXTO INSTITUCIONAL</t>
  </si>
  <si>
    <t>Seguimiento, Evaluación y Mejora</t>
  </si>
  <si>
    <t>RIESGO RESIDUAL</t>
  </si>
  <si>
    <t>PROBABILIDAD RESIDUAL</t>
  </si>
  <si>
    <t>IMPACTO RESIDUAL</t>
  </si>
  <si>
    <t>C.25.1</t>
  </si>
  <si>
    <t>C.26.1</t>
  </si>
  <si>
    <t>C.27.1</t>
  </si>
  <si>
    <t>C.28.1</t>
  </si>
  <si>
    <t>P.25.1</t>
  </si>
  <si>
    <t>P.26.1</t>
  </si>
  <si>
    <t>P.27.1</t>
  </si>
  <si>
    <t>P.28.1</t>
  </si>
  <si>
    <t>C.6.2</t>
  </si>
  <si>
    <t>C.13.2</t>
  </si>
  <si>
    <t>P.19.2</t>
  </si>
  <si>
    <t>TIPO DE SOLICITUD</t>
  </si>
  <si>
    <t>INCLUSIÓN</t>
  </si>
  <si>
    <t>ELIMINACIÓN</t>
  </si>
  <si>
    <t>ACTUALIZACIÓN</t>
  </si>
  <si>
    <t>DEPENDENCIA SOLICITANTE</t>
  </si>
  <si>
    <t>SOLICITUD</t>
  </si>
  <si>
    <t>JUSTIFICACIÓN</t>
  </si>
  <si>
    <t>CONCEPTO OFICINA DE PLANEACIÓN</t>
  </si>
  <si>
    <t>ALCANCE: Desde la comprensión del contexto interno y externo, hasta la formulación de Planes, programas y proyectos relacionados con el cumplimiento de las funciones de la entidad.
OBJETIVO: Establecer los lineamientos estratégicos y el esquema de operación de la Agencia Nacional de Tierras, asegurando la disponibilidad de los recursos necesarios para su aplicación.</t>
  </si>
  <si>
    <t>OBJETIVO DEL PROCESO</t>
  </si>
  <si>
    <t>1. DEST-P-002 FORMULACIÓN DEL PLAN ESTRATÉGICO.
2. DEST-P-003 FORMULACIÓN DEL PLAN DE ACCIÓN ANUAL
3. DEST-P-005 FORMULACIÓN DE PROYECTOS DE INVERSIÓN
4. DEST-P-007 GESTIÓN DE INDICADORES ANT.
5. DEST-P-008 FORMULACIÓN DE LA POLÍTICA Y ESTRATEGIA DE TRANSPARENCIA Y ANTICORRUPCIÓN</t>
  </si>
  <si>
    <t>1. Oficina del Planeación.</t>
  </si>
  <si>
    <t>ALCANCE: Desde la formulación de lineamientos de comunicación interna y externa, hasta la articulación con los grupos de interés y organismos de control.
OBJETIVO: Establecer lineamientos para la comunicación y coordinación intra e interinstitucional, que proporcione a los grupos de interés información veraz, objetiva y oportuna de la misión, objetivos y gestión de la Agencia Nacional de Tierras.</t>
  </si>
  <si>
    <t>1. COGGI-P-001 ATENCIÓN Y SEGUIMIENTO A DENUNCIAS DE HECHOS ASOCIADOS A CORRUPCIÓN.
2. COGGI-P-002 DIRECCIONAMIENTO LEGAL.
3. COGGI-P-004 COMUNICACIÓN EXTERNA.
4. COGGI-P-005 ELABORACIÓN DE PLAN ANTICORRUPCIÓN Y DE ATENCIÓN AL CIUDADANO.
5. COGGI-P-006 ATENCIÓN A ORGANIZACIONES Y PROCESOS DE DIÁLOGO SOCIAL.
6. COOGI-P-007 CARACTERIZACIÓN DE CIUDADANOS, USUARIOS O GRUPOS DE INTERÉS.</t>
  </si>
  <si>
    <t>1. Dirección General.
2. Secretaría General.
3. Oficina de Planeación.
4. Oficina Jurídica.
5. Oficina del Inspector de la Gestión de Tierras.
6. Oficina de Control Interno.</t>
  </si>
  <si>
    <t>ALCANCE: Desde el entendimiento estratégico (planes de acción GEL e Institucional PETIC), la definición, diseño e implementación de arquitectura de TIC en sus diferentes dominios, hasta el análisis de información y producción de conocimiento, el control de la información documentada, el esquema de gobierno de TIC (políticas lineamientos, diseño de servicios, seguridad de la información) y monitoreo y control de TIC.
OBJETIVO: Definir e implementar políticas, lineamientos, modelos y estándares de gestión, manejo, control y análisis de la Información, asegurando su confiabilidad y alineación de los objetivos estratégicos de TI con los objetivos estratégicos institucionales y sectoriales para el logro del ordenamiento social de la propiedad rural.</t>
  </si>
  <si>
    <t>1. INTI-P-001 CONTROL DE LA INFORMACIÓN DOCUMENTADA.
2. INTI-P-002 GESTIÓN DEL CONOCIMIENTO.
3. INTI-P-003 ARQUITECTURA TIC.
4. INTI-P-004 GOBIERNO DE TIC.
5. INTI-P-005 PLANEACIÓN ESTRATÉGICA DE TECNOLOGÍAS DE LA INFORMACIÓN Y COMUNICACIONES.
6. INTI-P-006 PRODUCCIÓN ESTADÍSTICA PARA EL OBSERVATORIO DE TIERRAS.</t>
  </si>
  <si>
    <t>1. Dirección de Gestión del Ordenamiento Social de la Propiedad.
2. Oficina de Planeación.</t>
  </si>
  <si>
    <t>ALCANCE: Inicia con la recepción del rezago documental y finaliza con la identificación y respuesta de las Peticiones, Quejas, Reclamos, Denuncias y Felicitaciones que recibe la Agencia Nacional de Tierras. 
OBJETIVO: Asegurar la atención al ciudadano, mediante los modelos de atención por oferta, demanda y descongestión, que permita detectar las necesidades de ordenamiento social de la propiedad rural.</t>
  </si>
  <si>
    <t>1. GEMA-P-002 RECEPCIÓN DE PQRSD</t>
  </si>
  <si>
    <t>1. Secretaría General.
2. Dirección de Gestión del Ordenamiento social de la Propiedad.
3. Dirección Acceso a Tierras.
4. Dirección Gestión Jurídica de Tierras.
5. Dirección Asuntos Étnicos.</t>
  </si>
  <si>
    <t>ALCANCE: Desde el análisis de la información proveniente del proceso de gestión del modelo de atención hasta la aprobación de los planes de ordenamiento social de la propiedad rural y la planificación de las acciones para la demanda y rezago como también los planes de atención a comunidades étnicas.
OBJETIVO: Determinar las acciones necesarias a cargo de la Entidad para consolidar el Ordenamiento Social de la Propiedad Rural considerando los modelos de atención por oferta, demanda y descongestión.</t>
  </si>
  <si>
    <t>1. POSPR-P-001 FORMULACIÓN PLAN DE ATENCIÓN A COMUNIDADES ÉTNICAS.
2. POSPR-P-002 FORMULACIÓN DE POSPR.
3. POSPR-P-003 MONITOREO Y SEGUIMIENTO A LA FORMULACIÓN E IMPLEMENTACIÓN DE LOS POSPR.
4. POSPR-P-004 IMPLEMENTACIÓN Y ACTUALIZACIÓN DE LOS POSPR.
5. POSPR-P-005 REGISTRO DE SUJETOS DE ORDENAMIENTO SOCIAL.
6. POSPR-P-006 PROCEDIMIENTO ÚNICO DE ORDENAMIENTO SOCIAL DE LA PROPIEDAD.</t>
  </si>
  <si>
    <t>1. Dirección General.
2. Dirección de Gestión del Ordenamiento Social de Propiedad.
3. Subdirección de Planeación Operativa. 
4. Subdirección de Sistemas de Información.
5. Dirección de Acceso a Tierras.
6. Dirección de Gestión Jurídica de Tierras.
7. Dirección de Asuntos Étnicos.</t>
  </si>
  <si>
    <t>ALCANCE: Inicia con los planes de ordenamiento social de la propiedad (oferta), solicitudes por demanda y por descongestión y finaliza con el acto administrativo final de los diferentes procedimientos administrativos especiales agrarios o con el registro del título ante la ORIP y entrega del mismo.
OBJETIVO: Adelantar los procedimientos administrativos especiales agrarios y acompañar la formalización de los bienes privados, para establecer la naturaleza jurídica y la relación con la tierra.</t>
  </si>
  <si>
    <t>1. SEJUT-P-001 PROCEDIMIENTOS ADMIN. AGRARIOS ESPECIALES.
2. SEJUT-P-002 DESLINDE Y CLARIFICACIÓN DE TIERRAS DE ASUNTOS ÉTNICOS.
3. SEJUT-P-003 REVERSIÓN DE ADJUDICACIÓN DE BALDÍO.
4. SEJUT-P-004 GESTIÓN DE LA FORMALIZACIÓN DE LA PROPIEDAD RURAL.</t>
  </si>
  <si>
    <t>1. Dirección de Gestión Jurídica de Tierras.
2. Subdirección de procesos Agrarios y Gestión Jurídica.
3. Subdirección de seguridad Jurídica.
4. Dirección Asuntos Étnicos.
5. Subdirección Asuntos Étnicos.</t>
  </si>
  <si>
    <t>ALCANCE: Inicia con el análisis de la ruta jurídica y termina con la decisión final del expediente.
OBJETIVO: Ejecutar los procedimientos administrativos de adjudicación de baldíos, adjudicación de bienes fiscales patrimoniales, constitución, ampliación, saneamiento o restructuración de resguardos indígenas, titulación colectiva a comunidades negras, asignación de subsidios integrales de reforma agraria, e iniciativas comunitarias como mecanismos de acceso a tierras.</t>
  </si>
  <si>
    <t>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t>
  </si>
  <si>
    <t>1. ADMTI-P-001 CONSTITUCIÓN DE ZONAS DE RESERVA CAMPESINA.
2. ADMTI-P-002 PROTECCIÓN TERRITORIOS ANCESTRALES DE COMUNIDADES INDÍGENAS.
3. ADMTI-P-003 RECIBO DE LOS PREDIOS RURALES CON EXTINCIÓN JUDICIAL DE DOMINIO.
4. ADMTI-P-004 ADMINISTRACIÓN DE PREDIOS FISCALES PATRIMONIALES.
5. ADMTI-P-005 APERTURA DE FOLIO DE MATRÍCULA INMOBILIARIA DE PREDIOS BALDÍOS A NOMBRE DE LA NACIÓN.
6. ADMTI-P-006 LIMITACIONES DE LA PROPIEDAD.
7. ADMTI-P-007 ADMINISTRACIÓN DE PREDIOS BALDÍOS.
8. ADMTI-P-008 PROCESO ADMINISTRATIVO.
9. ADMTI-P-009 EXPROPIACIÓN DE TIERRAS.
10. ADMTI-P-010 REALIZACIÓN DE ESTUDIOS TÉCNICOS.
11. ADMTI-P-011 SOLICITUDES DE SUSTRACCIÓN EN ZONAS DE RESERVA FORESTAL DE LEY 2ª DE 1959.
12. ADMTI-P-012 ASIGNACIÓN DERECHOS DE USO.
13. ADMTI-P-014 INTEGRACIONES AL PATRIMONIO.</t>
  </si>
  <si>
    <t>1. Dirección de Acceso a Tierras.
2. Subdirección de Administración de Tierras de la Nación.
3. Dirección de Asuntos Étnicos.</t>
  </si>
  <si>
    <t>1. ACCTI-P-001 ADJUDICACIÓN DE BALDÍOS A ENTIDADES DE DERECHO PÚBLICO.
2. ACCTI-P-002 ADJUDI. PREDIOS ORDEN JUDICIAL-RES. LEY 1448 DE 2011.
3. ACCTI-P-003 ADJUDICACIÓN DE BALDÍOS A PERSONAS NATURALES.
4. ACCTI-P-004 SELECCIÓN DE BENEFICIARIOS Y ADJUDICACIÓN DE PREDIOS NO OCUPADOS.
5. ACCTI-P-005 REVOCATORIA DEL ACTO DE ADJUDICACIÓN.
6. ACCTI-P-006 FRACCIONAMIENTO DE PREDIOS RURALES POR DEBAJO DE LA UAF.
7. ACCTI-P-007 TITULACIÓN COLECTIVA A COMUNIDADES NEGRAS.
8. ACCTI-P-008 CONSTIT, AMPLIAC, SANEAM O REESTRUCT DE RESG INDÍGENAS.
9. ACCTI-P-009 IMPLEM. INICIATIVAS COMUNIT. CON ENFO. DIFER. ÉTNICO ASOC. AL COMPON. DE LEGALIZ.
10. ACCTI-P-010 COMPRA DIRECTA DE PREDIOS.
11. ACCTI-P-011 ADJUDICACIÓN DEL SUBSIDIO INTEGRAL DE REFORMA AGRARIA – SIRA.
12. ACCTI-P-012 INGRESO DE PREDIOS AL REGISTRO DE INMUEBLES RURALES – RIR.
13. ACCTI-P-013 ADJUDICACIÓN DE PREDIOS OCUPADOS – REGULARIZACIÓN.
14. ACCTI-P-014 REVOCAT. TITULACIÓN DE BALDÍOS EN EL MARCO DEL PROCE. ÚNICO DE OSPR.
15. ACCTI-P-015 TRÁMITE ESPECIAL EN CASO DE OCUPACIÓN DE HECHO DE PREDIOS.
16. ACCTI-P-016-ADQUISICIÓN DEL PREDIO.
17. ACCTI-P-017-MATER. SUBS. – APOYO PARA CUBRIR LOS REQUER. FINANC. IMPLEM PROY. PRODUC SIT, SIDRA, SIRA.
18. ACCTI-P-018 COMPRA DIRECTA DE PREDIOS PARA REINCORPORACIÓN Y NORMALIZACIÓN.</t>
  </si>
  <si>
    <t>Evaluación del Impacto del Ordenamiento Social de la Propiedad Rural</t>
  </si>
  <si>
    <t>ALCANCE: Desde la identificación de variables a evaluar hasta la presentación de los resultados del Impacto del Ordenamiento Social de la Propiedad Rural.
OBJETIVO: Evaluar el impacto de las acciones que realiza la Agencia Nacional de Tierras para la implementación de la política de Ordenamiento Social de la Propiedad Rural.</t>
  </si>
  <si>
    <t>ALCANCE: Desde la conceptualización de los servicios de tecnología de información y comunicaciones, y gestión de la información de geografía y topografía de la Entidad hasta el uso, administración y soporte.
OBJETIVO: Prestar servicios de tecnologías de información y comunicaciones, y geografía y topografía oportunos para la operación y la toma de decisiones de la Agencia.</t>
  </si>
  <si>
    <t>1. GINFO-P-002 DISPOSICIÓN DE LA INFORMACIÓN.
2. GINFO-P-003 CONSTRUCCIÓN DE SOFTWARE.
3. GINFO-P-005 PUBLICACIÓN DE INFORMACIÓN PÁGINA WEB.
4. GINFO-P-006 SOLICITUDES DE INFORMACIÓN A OTRAS ENTIDADES.
5.GINFO-P-007-LEVANTAMIENTO TOPOGRÁFICO.</t>
  </si>
  <si>
    <t>1. Dirección General (Comunicaciones, Topografía).
2.Secretaria General.
3. Dirección de Gestión del Ordenamiento Social de la Propiedad.
4. Subdirección de Sistemas de Información de Tierras.</t>
  </si>
  <si>
    <t>ALCANCE: Inicia con la planeación, selección y vinculación del personal idóneo, competente y con las habilidades requeridas; y termina con el retiro del servidor público.
OBJETIVO: Administrar el Talento Humano de la Agencia y promover su desarrollo; a través del diseño y ejecución de políticas, programas y procedimientos que contribuyan a la optimización de las competencias de los servidores públicos, promoviendo su capacitación y valoración en condiciones de bienestar, salud y seguridad social.</t>
  </si>
  <si>
    <t>1. GTHU-P-001 FORMACIÓN Y CAPACITACIÓN.
2. GTHU-P-002 SISTEMA DE ESTÍMULOS.
3. GTHU-P-003 SISTEMA DE GESTIÓN DE LA SEGURIDAD Y SALUD EN EL TRABAJO.
4. GTHU-P-004 CONTROL DEL CUMPLIMIENTO DE LA JORNADA LABORAL Y HORARIO DE TRABAJO.
5. GTHU-P-005 PRESTACIÓN DEL SERVICIO DE AUXILIAR JURÍDICO AD HONÓREM O PASANTE.
6. GTHU-P-006 SELECCIÓN DEL PERSONAL.
7. GTHU-P-007 PROYECTOS DE APRENDIZAJE EN EQUIPOS.
8. GTHU-P-008 VINCULACIÓN DEL PERSONAL.
9. GTHU-P-009 DESVINCULACIÓN DE PERSONAL.
10. GTHU-P-010 SUSCRIPCIÓN ACUERDOS DE GESTIÓN.
11. GTHU-P-011 TRÁMITE DE LICENCIAS POR ENFERMEDAD, MATERNIDAD, PATERNIDAD O LUTO.
12. GTHU-P-012 TRÁMITE DE COMISIONES DE SERVICIOS AL EXTERIOR PARA FUNCIONARIOS.
13.GTHU-P-013 AUTORIZACIÓN DE PERMISOS.
14. GTHU-P-014 PROGRAMACIÓN Y FORMALIZACIÓN DE VACACIONES.
15. GTHU-P-015 TRÁMITE DE LICENCIAS NO REMUNERADAS.
16. GTHU-P-016 CONTROL INTERNO DISCIPLINARIO-PROCESO ORDINARIO.
17. GTHU-P-017 INDUCCIÓN, REINDUCCIÓN Y ENTRENAMIENTO ESPECÍFICO EN EL PUESTO DE TRABAJO.
18. GTHU-P-018 CONTROL INTERNO DISCIPLINARIO – PROCESO VERBAL.
19. GTHU-P-019 EVALUACIÓN DEL DESEMPEÑO LABORAL.</t>
  </si>
  <si>
    <t>1. Subdirección de Talento Humano.
2. Secretaría General.</t>
  </si>
  <si>
    <t>ALCANCE: Desde la asesoría jurídica al Director y demás dependencias, hasta las actuaciones judiciales tendientes a la debida defensa de los intereses de la entidad.
OBJETIVO: Asesorar y dar soporte jurídico a las diferentes dependencias, a través de la emisión de conceptos y demás soportes legales que sean necesarios, así como realizar todas las actuaciones tendientes a la debida defensa de los intereses de la entidad.</t>
  </si>
  <si>
    <t>1. APJUR-P-002 REPRESENTACIÓN JURÍDICA.
2. APJUR-P-003 VIABILIDAD DE DOCUMENTO PARA FIRMA DEL DIRECTOR DE LA AGENCIA NACIONAL DE TIERRAS.
3. APJUR-P-004 GESTIÓN DE COBRO COACTIVO.
4. APJUR-P-005 ADMINISTRACIÓN DEL NORMOGRAMA DE LA AGENCIA NACIONAL DE TIERRAS.</t>
  </si>
  <si>
    <t>1. Oficina Jurídica</t>
  </si>
  <si>
    <t>ALCANCE: Desde la programación y análisis de las necesidades de la Agencia hasta la terminación y/o liquidación del contrato.
OBJETIVO: Adelantar la adquisición de bienes y/o servicios de la Agencia a través de los mecanismos definidos para la selección, elaboración, celebración, formalización, ejecución, terminación y/o liquidación de los contratos.</t>
  </si>
  <si>
    <t>1. ADQBS-P-001 GESTIÓN PRE CONTRACTUAL – GENERALIDADES.
2. ADQBS-P-002 LIQUIDACIÓN BILATERAL DE CONVENIOS O CONTRATOS.
3. ADQBS-P-003 PROGRAMACIÓN ADMINISTRACIÓN, MODIFICACIÓN Y SEGUIMIENTO DEL PAABS.
4. ADQBS-P-004 GESTIÓN CONTRACTUAL.
5. ADQBS-P-005 LIQUIDACIÓN UNILATERAL DE CONVENIOS O CONTRATOS.
6. ADQBS-P-006 CONTRATACIÓN DIRECTA.
7. ADQBS-P-007 CONTRATACIÓN DE MÍNIMA CUANTÍA.</t>
  </si>
  <si>
    <t>1. Subdirección Administrativa y Financiera.
2. Secretaría General.</t>
  </si>
  <si>
    <t>ALCANCE: Desde la recepción de los bienes y servicios, hasta la disposición final de los bienes y el recibido a satisfacción de los servicios. 
OBJETIVO: Gestionar la Administración y mantenimiento de bienes y servicios necesarios para la ejecución de los procesos de la entidad.</t>
  </si>
  <si>
    <t>1. ADMBS-P-001 NUMERACIÓN NOTIFICACIÓN COMUNICACIÓN Y PUBLICACIÓN DE RESOLUCIONES Y AUTOS.
2. ADMBS-P-002 TRÁMITE DE DESPLAZAMIENTOS AL EXTERIOR PARA CONTRATISTAS.
3. ADMBS-P-003 SOLICITUD DE BACKUP DE EQUIPOS DE USUARIO FINAL.
4. ADMBS-P-004 SOLICITUD SERVICIO DE TRANSPORTE TERRESTRE SEDES Y BOGOTÁ.
5. ADMBS-P-005 GESTIÓN DE REQUERIMIENTOS.
6. ADMBS-P-006 SOLICITUD AUTORIZACIÓN LEGALIZACIÓN Y PAGO DE DESPLAZAMIENTOS AL INTERIOR.
7. ADMBS-P-007 RECONSTRUCCIÓN DE EXPEDIENTES.
8. ADMBS-P-008 ENTRADA DE ALMACÉN.
9. ADMBS-P-009 BÚSQUEDA Y ATENCIÓN DE SOLICITUDES DEL ARCHIVO CENTRALIZADO.
10. ADMBS-P-010 PRÉSTAMO Y SUMINISTRO DE DOCUMENTOS UBICADOS EN EL ARCHIVO CENTRALIZADO.
11. ADMBS-P-011 TRANSFERENCIAS DOCUMENTALES PRIMARIAS.</t>
  </si>
  <si>
    <t>ALCANCE: Desde la elaboración del anteproyecto de presupuesto de la ANT, hasta la presentación de los estados financieros.  
OBJETIVO: Administrar los recursos e información financiera con base en las necesidades de las dependencias de la Agencia y organismos estatales requirentes, a través de mecanismos de dirección, registro, ejecución, control y seguimiento de los recursos.</t>
  </si>
  <si>
    <t>1. GEFIN-P-001 FORMULACIÓN DE ANTEPROYECTO DE PRESUPUESTO DE LA ANT.
2. GEFIN-P-002 PAGO ACREEDORES VARIOS.
3. GEFIN-P-003 SOLICITUD EXPEDICIÓN Y MODIFICACIÓN DE CERTIFICADOS DE DISPONIBILIDAD PRESUPUESTAL.
4. GEFIN-P-004 GESTIÓN DE PAGOS.
5. GEFIN-P-005 GESTIÓN DE ADMINISTRACIÓN DEL PAC.
6. GEFIN-P-006 PREPARACIÓN Y PRESENTACIÓN DE ESTADOS FINANCIEROS.
7. GEFIN-P-007 REGISTRO DE INGRESOS.
8. GEFIN-P-008 CAJA MENOR.</t>
  </si>
  <si>
    <t>ALCANCE: Desde el reporte y análisis de información y datos, la determinación de las causas probables de los incumplimientos y tendencias negativas hasta la formulación de acciones correctivas, preventivas y de mejora.  
OBJETIVO: Analizar la información proveniente de la retroalimentación del desempeño de procesos, planes, programas y proyectos, para la toma de decisiones y formulación de nuevas acciones orientadas a elevar el nivel de cumplimiento, transparencia y mejora institucional.</t>
  </si>
  <si>
    <t>1. SEYM-P-002 GESTIÓN DEL PLAN DE MEJORAMIENTO.
2. SEYM-P-003 CONTROL DE SALIDAS NO CONFORMES.
3. SEYM-P-005 SEGUIMIENTO AL DESEMPEÑO.
4. SEYM-P-006 SEGUIMIENTO A LA EJECUCIÓN PRESUPUESTAL Y DE METAS.
5. SEYM-P-007 REALIZACIÓN DE AUDITORÍAS, INFORMES OBLIGATORIOS Y-O SEGUIMIENTOS.</t>
  </si>
  <si>
    <t xml:space="preserve">1. Oficina de Control Interno.
2. Oficina de Planeación.
3. Oficina del Inspector de Gestión de Tierras.
4. Secretaría General
</t>
  </si>
  <si>
    <t>Tratamiento del Riesgo</t>
  </si>
  <si>
    <t>Tratamiento</t>
  </si>
  <si>
    <t>Aceptar</t>
  </si>
  <si>
    <t>Evitar</t>
  </si>
  <si>
    <t>Compartir</t>
  </si>
  <si>
    <t>No se adopta ninguna medida que afecte la probabilidad o el impacto del riesgo. (Ningún riesgo de corrupción podrá ser aceptado).</t>
  </si>
  <si>
    <t>Se adoptan medidas para reducir la probabilidad o el impacto del riesgo, o ambos; por lo general conlleva a la implementación de controles.</t>
  </si>
  <si>
    <t>Se abandonan las actividades que dan lugar al riesgo, es decir, no iniciar o no continuar con la actividad que lo provoca.</t>
  </si>
  <si>
    <t>Se reduce la probabilidad o el impacto del riesgo transfiriendo o compartiendo una parte de este. Los riesgos de corrupción se pueden compartir pero no se puede transferir su responsabilidad.</t>
  </si>
  <si>
    <t>CANTIDAD DE CONTROLES AL RIESGO</t>
  </si>
  <si>
    <t>C.1.2</t>
  </si>
  <si>
    <t>C.2.2</t>
  </si>
  <si>
    <t>C.4.2</t>
  </si>
  <si>
    <t>C.7.1</t>
  </si>
  <si>
    <t>C.7.2</t>
  </si>
  <si>
    <t>C.8.2</t>
  </si>
  <si>
    <t>C.10.2</t>
  </si>
  <si>
    <t>C.12.2</t>
  </si>
  <si>
    <t>C.17.2</t>
  </si>
  <si>
    <t>C.20.2</t>
  </si>
  <si>
    <t>C.21.2</t>
  </si>
  <si>
    <t>C.22.2</t>
  </si>
  <si>
    <t>C.23.2</t>
  </si>
  <si>
    <t>C.24.2</t>
  </si>
  <si>
    <t>C.25.2</t>
  </si>
  <si>
    <t>C.26.2</t>
  </si>
  <si>
    <t>C.27.2</t>
  </si>
  <si>
    <t>C.28.2</t>
  </si>
  <si>
    <t>C.29.2</t>
  </si>
  <si>
    <t>C.30.2</t>
  </si>
  <si>
    <t>C.31.2</t>
  </si>
  <si>
    <t>C.32.2</t>
  </si>
  <si>
    <t>C.33.2</t>
  </si>
  <si>
    <t>C.34.1</t>
  </si>
  <si>
    <t>C.34.2</t>
  </si>
  <si>
    <t>C.35.1</t>
  </si>
  <si>
    <t>C.35.2</t>
  </si>
  <si>
    <t>C.36.1</t>
  </si>
  <si>
    <t>C.36.2</t>
  </si>
  <si>
    <t>C.37.1</t>
  </si>
  <si>
    <t>C.37.2</t>
  </si>
  <si>
    <t>C.38.1</t>
  </si>
  <si>
    <t>C.38.2</t>
  </si>
  <si>
    <t>C.39.1</t>
  </si>
  <si>
    <t>C.39.2</t>
  </si>
  <si>
    <t>C.40.1</t>
  </si>
  <si>
    <t>C.40.2</t>
  </si>
  <si>
    <t>C.41.1</t>
  </si>
  <si>
    <t>C.41.2</t>
  </si>
  <si>
    <t>C.42.1</t>
  </si>
  <si>
    <t>C.42.2</t>
  </si>
  <si>
    <t>C.43.1</t>
  </si>
  <si>
    <t>C.43.2</t>
  </si>
  <si>
    <t>C.44.1</t>
  </si>
  <si>
    <t>C.44.2</t>
  </si>
  <si>
    <t>C.45.1</t>
  </si>
  <si>
    <t>C.45.2</t>
  </si>
  <si>
    <t>C.46.1</t>
  </si>
  <si>
    <t>C.46.2</t>
  </si>
  <si>
    <t>C.47.1</t>
  </si>
  <si>
    <t>C.47.2</t>
  </si>
  <si>
    <t>C.48.1</t>
  </si>
  <si>
    <t>C.48.2</t>
  </si>
  <si>
    <t>C.49.1</t>
  </si>
  <si>
    <t>C.49.2</t>
  </si>
  <si>
    <t>C.50.1</t>
  </si>
  <si>
    <t>C.50.2</t>
  </si>
  <si>
    <t>C.51.1</t>
  </si>
  <si>
    <t>C.51.2</t>
  </si>
  <si>
    <t>C.52.1</t>
  </si>
  <si>
    <t>C.52.2</t>
  </si>
  <si>
    <t>C.53.1</t>
  </si>
  <si>
    <t>C.53.2</t>
  </si>
  <si>
    <t>C.54.1</t>
  </si>
  <si>
    <t>C.54.2</t>
  </si>
  <si>
    <t>C.55.1</t>
  </si>
  <si>
    <t>C.55.2</t>
  </si>
  <si>
    <t>C.56.1</t>
  </si>
  <si>
    <t>C.56.2</t>
  </si>
  <si>
    <t>C.57.1</t>
  </si>
  <si>
    <t>C.57.2</t>
  </si>
  <si>
    <t>C.58.1</t>
  </si>
  <si>
    <t>C.58.2</t>
  </si>
  <si>
    <t>C.59.1</t>
  </si>
  <si>
    <t>C.59.2</t>
  </si>
  <si>
    <t>C.60.1</t>
  </si>
  <si>
    <t>C.60.2</t>
  </si>
  <si>
    <t>C.61.1</t>
  </si>
  <si>
    <t>C.61.2</t>
  </si>
  <si>
    <t>C.62.1</t>
  </si>
  <si>
    <t>C.62.2</t>
  </si>
  <si>
    <t>C.63.1</t>
  </si>
  <si>
    <t>C.63.2</t>
  </si>
  <si>
    <t>C.64.1</t>
  </si>
  <si>
    <t>C.64.2</t>
  </si>
  <si>
    <t>C.65.1</t>
  </si>
  <si>
    <t>C.65.2</t>
  </si>
  <si>
    <t>C.66.1</t>
  </si>
  <si>
    <t>C.66.2</t>
  </si>
  <si>
    <t>C.67.1</t>
  </si>
  <si>
    <t>C.67.2</t>
  </si>
  <si>
    <t>C.68.1</t>
  </si>
  <si>
    <t>C.68.2</t>
  </si>
  <si>
    <t>C.69.1</t>
  </si>
  <si>
    <t>C.69.2</t>
  </si>
  <si>
    <t>C.70.1</t>
  </si>
  <si>
    <t>C.70.2</t>
  </si>
  <si>
    <t>C.71.1</t>
  </si>
  <si>
    <t>C.71.2</t>
  </si>
  <si>
    <t>C.72.1</t>
  </si>
  <si>
    <t>C.72.2</t>
  </si>
  <si>
    <t>C.73.1</t>
  </si>
  <si>
    <t>C.73.2</t>
  </si>
  <si>
    <t>C.74.1</t>
  </si>
  <si>
    <t>C.74.2</t>
  </si>
  <si>
    <t>C.75.1</t>
  </si>
  <si>
    <t>C.75.2</t>
  </si>
  <si>
    <t>P.1.2</t>
  </si>
  <si>
    <t>P.2.2</t>
  </si>
  <si>
    <t>P.4.2</t>
  </si>
  <si>
    <t>P.5.2</t>
  </si>
  <si>
    <t>P.6.2</t>
  </si>
  <si>
    <t>P.7.1</t>
  </si>
  <si>
    <t>P.7.2</t>
  </si>
  <si>
    <t>P.17.2</t>
  </si>
  <si>
    <t>P.18.2</t>
  </si>
  <si>
    <t>P.21.2</t>
  </si>
  <si>
    <t>P.22.2</t>
  </si>
  <si>
    <t>P.23.2</t>
  </si>
  <si>
    <t>P.24.2</t>
  </si>
  <si>
    <t>P.25.2</t>
  </si>
  <si>
    <t>P.26.2</t>
  </si>
  <si>
    <t>P.27.2</t>
  </si>
  <si>
    <t>P.28.2</t>
  </si>
  <si>
    <t>P.31.2</t>
  </si>
  <si>
    <t>P.32.2</t>
  </si>
  <si>
    <t>P.33.2</t>
  </si>
  <si>
    <t>P.34.1</t>
  </si>
  <si>
    <t>P.34.2</t>
  </si>
  <si>
    <t>P.35.1</t>
  </si>
  <si>
    <t>P.35.2</t>
  </si>
  <si>
    <t>P.36.1</t>
  </si>
  <si>
    <t>P.36.2</t>
  </si>
  <si>
    <t>P.37.1</t>
  </si>
  <si>
    <t>P.37.2</t>
  </si>
  <si>
    <t>P.38.1</t>
  </si>
  <si>
    <t>P.38.2</t>
  </si>
  <si>
    <t>P.39.1</t>
  </si>
  <si>
    <t>P.39.2</t>
  </si>
  <si>
    <t>P.40.1</t>
  </si>
  <si>
    <t>P.40.2</t>
  </si>
  <si>
    <t>P.41.1</t>
  </si>
  <si>
    <t>P.41.2</t>
  </si>
  <si>
    <t>P.42.1</t>
  </si>
  <si>
    <t>P.42.2</t>
  </si>
  <si>
    <t>P.43.1</t>
  </si>
  <si>
    <t>P.43.2</t>
  </si>
  <si>
    <t>P.44.1</t>
  </si>
  <si>
    <t>P.44.2</t>
  </si>
  <si>
    <t>P.45.1</t>
  </si>
  <si>
    <t>P.45.2</t>
  </si>
  <si>
    <t>P.46.1</t>
  </si>
  <si>
    <t>P.46.2</t>
  </si>
  <si>
    <t>P.47.1</t>
  </si>
  <si>
    <t>P.47.2</t>
  </si>
  <si>
    <t>P.48.1</t>
  </si>
  <si>
    <t>P.48.2</t>
  </si>
  <si>
    <t>P.49.1</t>
  </si>
  <si>
    <t>P.49.2</t>
  </si>
  <si>
    <t>P.50.1</t>
  </si>
  <si>
    <t>P.50.2</t>
  </si>
  <si>
    <t>P.51.1</t>
  </si>
  <si>
    <t>P.51.2</t>
  </si>
  <si>
    <t>P.52.1</t>
  </si>
  <si>
    <t>P.52.2</t>
  </si>
  <si>
    <t>P.53.1</t>
  </si>
  <si>
    <t>P.53.2</t>
  </si>
  <si>
    <t>P.54.1</t>
  </si>
  <si>
    <t>P.54.2</t>
  </si>
  <si>
    <t>P.55.1</t>
  </si>
  <si>
    <t>P.55.2</t>
  </si>
  <si>
    <t>P.56.1</t>
  </si>
  <si>
    <t>P.56.2</t>
  </si>
  <si>
    <t>P.57.1</t>
  </si>
  <si>
    <t>P.57.2</t>
  </si>
  <si>
    <t>P.58.1</t>
  </si>
  <si>
    <t>P.58.2</t>
  </si>
  <si>
    <t>P.59.1</t>
  </si>
  <si>
    <t>P.59.2</t>
  </si>
  <si>
    <t>P.60.1</t>
  </si>
  <si>
    <t>P.60.2</t>
  </si>
  <si>
    <t>P.61.1</t>
  </si>
  <si>
    <t>P.61.2</t>
  </si>
  <si>
    <t>P.62.1</t>
  </si>
  <si>
    <t>P.62.2</t>
  </si>
  <si>
    <t>P.63.1</t>
  </si>
  <si>
    <t>P.63.2</t>
  </si>
  <si>
    <t>P.64.1</t>
  </si>
  <si>
    <t>P.64.2</t>
  </si>
  <si>
    <t>P.65.1</t>
  </si>
  <si>
    <t>P.65.2</t>
  </si>
  <si>
    <t>P.66.1</t>
  </si>
  <si>
    <t>P.66.2</t>
  </si>
  <si>
    <t>P.67.1</t>
  </si>
  <si>
    <t>P.67.2</t>
  </si>
  <si>
    <t>P.68.1</t>
  </si>
  <si>
    <t>P.68.2</t>
  </si>
  <si>
    <t>P.69.1</t>
  </si>
  <si>
    <t>P.69.2</t>
  </si>
  <si>
    <t>P.70.1</t>
  </si>
  <si>
    <t>P.70.2</t>
  </si>
  <si>
    <t>P.71.1</t>
  </si>
  <si>
    <t>P.71.2</t>
  </si>
  <si>
    <t>P.72.1</t>
  </si>
  <si>
    <t>P.72.2</t>
  </si>
  <si>
    <t>P.73.1</t>
  </si>
  <si>
    <t>P.73.2</t>
  </si>
  <si>
    <t>P.74.1</t>
  </si>
  <si>
    <t>P.74.2</t>
  </si>
  <si>
    <t>P.75.1</t>
  </si>
  <si>
    <t>P.75.2</t>
  </si>
  <si>
    <t>P.76.1</t>
  </si>
  <si>
    <t>P.76.2</t>
  </si>
  <si>
    <t>P.77.1</t>
  </si>
  <si>
    <t>P.77.2</t>
  </si>
  <si>
    <t>Anexo 1 . Tipo de solicitud de modificación</t>
  </si>
  <si>
    <t>FORMA</t>
  </si>
  <si>
    <t>CÓDIGO</t>
  </si>
  <si>
    <t xml:space="preserve">ACTIVIDAD </t>
  </si>
  <si>
    <t>VERSIÓN</t>
  </si>
  <si>
    <t>FECHA</t>
  </si>
  <si>
    <t>Firmas:</t>
  </si>
  <si>
    <t xml:space="preserve">Nombre: </t>
  </si>
  <si>
    <r>
      <t>Cargo:</t>
    </r>
    <r>
      <rPr>
        <sz val="14"/>
        <rFont val="Arial"/>
        <family val="2"/>
      </rPr>
      <t xml:space="preserve"> </t>
    </r>
  </si>
  <si>
    <r>
      <t xml:space="preserve">Anexo: </t>
    </r>
    <r>
      <rPr>
        <b/>
        <sz val="12"/>
        <color theme="0" tint="-0.34998626667073579"/>
        <rFont val="Arial"/>
        <family val="2"/>
      </rPr>
      <t xml:space="preserve">Detalle anexo </t>
    </r>
  </si>
  <si>
    <t>Periodo monitoreado</t>
  </si>
  <si>
    <t>Proceso monitoreado</t>
  </si>
  <si>
    <t>Alcance del monitoreo</t>
  </si>
  <si>
    <t>Fecha del informe</t>
  </si>
  <si>
    <t>Análisis de factores externos e internos</t>
  </si>
  <si>
    <t>Análisis de Objetivos Institucionales Vs Objetivos del proceso o procedimiento</t>
  </si>
  <si>
    <t>Análisis del perfil del riesgo</t>
  </si>
  <si>
    <t>MAPA DE RIESGOS DE GESTIÓN</t>
  </si>
  <si>
    <t xml:space="preserve"> GESTIÓN DE RIESGOS Y OPORTUNIDADES</t>
  </si>
  <si>
    <t>DIRECCIONAMIENTO ESTRATÉGICO</t>
  </si>
  <si>
    <t>DEST-F-001</t>
  </si>
  <si>
    <t>MATRICES PARA VALORACIÓN DEL IMPACTO Y PROBABILIDAD DEL RIESGO DE GESTIÓN</t>
  </si>
  <si>
    <t>Valoración del impacto del riesgo</t>
  </si>
  <si>
    <t>(CONSECUENCIAS) CUANTITATIVO</t>
  </si>
  <si>
    <t>(CONSECUENCIAS) CUALITATIVO</t>
  </si>
  <si>
    <t>Impacto que afecte la ejecución presupuestal en un valor ≥50%.
Pérdida de cobertura en la prestación de los servicios de la entidad ≥50%.
Pago de indemnizaciones a terceros por acciones legales que pueden afectar el presupuesto total de la entidad en un valor ≥50%.
Pago de sanciones económicas por incumplimiento en la normatividad aplicable ante un ente regulador, las cuales afectan en un valor ≥50% del presupuesto general de la entidad.</t>
  </si>
  <si>
    <t>Interrupción de las operaciones de la entidad por más de cinco (5) días.
Intervención por parte de un ente de control u otro ente regulador.
Pérdida de información crítica para la entidad que no se puede recuperar.
Incumplimiento en las metas y objetivos institucionales afectando de forma grave la ejecución presupuestal.
Imagen institucional afectada en el orden nacional o regional por actos o hechos de corrupción comprobados.</t>
  </si>
  <si>
    <t>Impacto que afecte la ejecución presupuestal en un valor ≥20%
Pérdida de cobertura en la prestación de los servicios de la entidad ≥20%
Pago de indemnizaciones a terceros por acciones legales que pueden afectar el presupuesto total de la entidad en un valor ≥20%
Pago de sanciones económicas por incumplimiento en la normatividad aplicable ante un ente regulador, las cuales afectan
en un valor ≥20% del presupuesto general de la entidad</t>
  </si>
  <si>
    <t>Interrupción de las operaciones de la entidad por más de dos (2) días.
Pérdida de información crítica que puede ser recuperada de forma parcial o incompleta.
Sanción por parte del ente de control u otro ente regulador.
Incumplimiento en las metas y objetivos institucionales afectando el cumplimiento en las metas de gobierno.
Imagen institucional afectada en el orden nacional o regional por incumplimientos en la prestación del servicio a los usuarios o ciudadanos.</t>
  </si>
  <si>
    <t>Impacto que afecte la ejecución presupuestal en un valor ≥5%
Pérdida de cobertura en la prestación de los servicios de la entidad ≥10%
Pago de indemnizaciones a terceros por acciones legales que pueden afectar el presupuesto total de la entidad en un valor ≥5%
Pago de sanciones económicas por incumplimiento en la normatividad aplicable ante un ente regulador, las cuales afectan en un valor ≥5% del presupuesto general de la entidad</t>
  </si>
  <si>
    <t>Interrupción de las operaciones de la entidad por un (1) día
Reclamaciones o quejas de los usuarios que podrían implicar una denuncia ante los entes reguladores o una demanda de largo alcance para la entidad
Inoportunidad en la información, ocasionando retrasos en la atención a los usuarios
Reproceso de actividades y aumento de carga operativa
Imagen institucional afectada en el orden nacional o regional por retrasos en la prestación del servicio a los usuarios o ciudadanos
Investigaciones penales, fiscales o disciplinarias</t>
  </si>
  <si>
    <t>Impacto que afecte la ejecución presupuestal en un valor ≥1%.
Pérdida de cobertura en la prestación de los servicios de la entidad ≥5%
Pago de indemnizaciones a terceros por acciones legales que pueden afectar el presupuesto total de la entidad en un valor ≥1%
Pago de sanciones económicas por incumplimiento en la normatividad aplicable ante un ente regulador, las cuales afectan en un valor ≥1% del presupuesto general de la entidad</t>
  </si>
  <si>
    <t>Interrupción de las operaciones de la entidad por algunas horas
Reclamaciones o quejas de los usuarios, que implican investigaciones internas disciplinarias
Imagen institucional afectada localmente por retrasos en la prestación del servicio a los usuarios o ciudadanos.</t>
  </si>
  <si>
    <t>Impacto que afecte la ejecución presupuestal en un valor ≥0,5%
Pérdida de cobertura en la prestación de los servicios de la entidad ≥1%
Pago de indemnizaciones a terceros por acciones legales que pueden afectar el presupuesto total de la entidad en un valor ≥0,5%
Pago de sanciones económicas por incumplimiento en la normatividad aplicable ante un ente regulador, las cuales afectan en un valor ≥0,5% del presupuesto general de la entidad</t>
  </si>
  <si>
    <t>No hay interrupción de las operaciones de la entidad
No se generan sanciones económicas o administrativas
No se afecta la imagen institucional de forma significativa</t>
  </si>
  <si>
    <t>TIPOLOGÍA DEL RIESGO</t>
  </si>
  <si>
    <t>Otro</t>
  </si>
  <si>
    <t>TIPOLOGÍA DE RIESGOS</t>
  </si>
  <si>
    <t>DIRECCIONAMIENTO ESTRASTÉGICO</t>
  </si>
  <si>
    <t>P1</t>
  </si>
  <si>
    <t>P2</t>
  </si>
  <si>
    <t>P3</t>
  </si>
  <si>
    <t>P4</t>
  </si>
  <si>
    <t>P5</t>
  </si>
  <si>
    <t>P6</t>
  </si>
  <si>
    <t>Total (P)</t>
  </si>
  <si>
    <t>PROMEDIO</t>
  </si>
  <si>
    <t>Estratégicos</t>
  </si>
  <si>
    <t>Gerenciales</t>
  </si>
  <si>
    <t>Operativos</t>
  </si>
  <si>
    <t>Tecnológicos</t>
  </si>
  <si>
    <t>Satisfacción del cliente</t>
  </si>
  <si>
    <t xml:space="preserve">Posibilidad de ocurrencia de un servicio o producto afecte la integridad, bienestar o seguridad de un cliente o usuario </t>
  </si>
  <si>
    <t>Posibilidad de ocurrencia de eventos que afecten los objetivos estratégicos de la organización pública y por tanto impactan toda la entidad</t>
  </si>
  <si>
    <t>Posibilidad de ocurrencia de eventos que afecten los procesos gerenciales y/o la alta dirección</t>
  </si>
  <si>
    <t>posibilidad de ocurrencia de eventos que afecten los estados financieros y todas aquellas áreas involucradas con el proceso financiero como presupuesto, tesorería, contabilidad, cartera, central de cuentas, costos, etc.</t>
  </si>
  <si>
    <t>posibilidad de ocurrencia de eventos que afecten los procesos misionales de la entidad</t>
  </si>
  <si>
    <t>posibilidad de ocurrencia de eventos que afecten la situación jurídica o contractual de la organización debido a su incumplimiento o desacato a la normatividad legal y las obligaciones contractuales</t>
  </si>
  <si>
    <t>posibilidad de ocurrencia de eventos que afecten la totalidad o parte de la infraestructura tecnológica (hardware, software, redes, etc.) de una entidad.</t>
  </si>
  <si>
    <t>posibilidad de ocurrencia de un evento que afecte la imagen, buen nombre o reputación de una organización ante sus clientes y partes interesadas</t>
  </si>
  <si>
    <t>Plan de contingencia</t>
  </si>
  <si>
    <t>Acciones de contingencia ante posible materialización</t>
  </si>
  <si>
    <t>DIARIO</t>
  </si>
  <si>
    <t>SEMANAL</t>
  </si>
  <si>
    <t>MENSUAL</t>
  </si>
  <si>
    <t>TRIMESTRAL</t>
  </si>
  <si>
    <t>SEMESTRAL</t>
  </si>
  <si>
    <t>ANUAL</t>
  </si>
  <si>
    <t>C.1.3</t>
  </si>
  <si>
    <t>P.1.3</t>
  </si>
  <si>
    <t>C.2.3</t>
  </si>
  <si>
    <t>C.3.3</t>
  </si>
  <si>
    <t>MAPA DE CALOR Y NIVELES DE EXPOSICIÓN AL RIESGO</t>
  </si>
  <si>
    <t>#</t>
  </si>
  <si>
    <t>P.2.3</t>
  </si>
  <si>
    <t>P.3.3</t>
  </si>
  <si>
    <t>C.4.3</t>
  </si>
  <si>
    <t>C.5.3</t>
  </si>
  <si>
    <t>C.6.3</t>
  </si>
  <si>
    <t>C.7.3</t>
  </si>
  <si>
    <t>C.8.3</t>
  </si>
  <si>
    <t>C.9.3</t>
  </si>
  <si>
    <t>C.10.3</t>
  </si>
  <si>
    <t>C.11.3</t>
  </si>
  <si>
    <t>C.12.3</t>
  </si>
  <si>
    <t>C.13.3</t>
  </si>
  <si>
    <t>C.14.3</t>
  </si>
  <si>
    <t>C.15.3</t>
  </si>
  <si>
    <t>C.16.3</t>
  </si>
  <si>
    <t>C.17.3</t>
  </si>
  <si>
    <t>C.18.3</t>
  </si>
  <si>
    <t>C.19.3</t>
  </si>
  <si>
    <t>C.20.3</t>
  </si>
  <si>
    <t>C.21.3</t>
  </si>
  <si>
    <t>C.22.3</t>
  </si>
  <si>
    <t>C.23.3</t>
  </si>
  <si>
    <t>C.24.3</t>
  </si>
  <si>
    <t>C.25.3</t>
  </si>
  <si>
    <t>C.26.3</t>
  </si>
  <si>
    <t>C.27.3</t>
  </si>
  <si>
    <t>C.28.3</t>
  </si>
  <si>
    <t>C.29.3</t>
  </si>
  <si>
    <t>C.30.3</t>
  </si>
  <si>
    <t>C.31.3</t>
  </si>
  <si>
    <t>C.32.3</t>
  </si>
  <si>
    <t>C.33.3</t>
  </si>
  <si>
    <t>C.34.3</t>
  </si>
  <si>
    <t>C.35.3</t>
  </si>
  <si>
    <t>C.36.3</t>
  </si>
  <si>
    <t>C.37.3</t>
  </si>
  <si>
    <t>C.38.3</t>
  </si>
  <si>
    <t>C.39.3</t>
  </si>
  <si>
    <t>C.40.3</t>
  </si>
  <si>
    <t>C.41.3</t>
  </si>
  <si>
    <t>C.42.3</t>
  </si>
  <si>
    <t>C.43.3</t>
  </si>
  <si>
    <t>C.44.3</t>
  </si>
  <si>
    <t>C.45.3</t>
  </si>
  <si>
    <t>C.46.3</t>
  </si>
  <si>
    <t>C.47.3</t>
  </si>
  <si>
    <t>C.48.3</t>
  </si>
  <si>
    <t>C.49.3</t>
  </si>
  <si>
    <t>C.50.3</t>
  </si>
  <si>
    <t>C.51.3</t>
  </si>
  <si>
    <t>C.52.3</t>
  </si>
  <si>
    <t>C.53.3</t>
  </si>
  <si>
    <t>C.54.3</t>
  </si>
  <si>
    <t>C.55.3</t>
  </si>
  <si>
    <t>C.56.3</t>
  </si>
  <si>
    <t>C.57.3</t>
  </si>
  <si>
    <t>C.58.3</t>
  </si>
  <si>
    <t>C.59.3</t>
  </si>
  <si>
    <t>C.60.3</t>
  </si>
  <si>
    <t>C.61.3</t>
  </si>
  <si>
    <t>C.62.3</t>
  </si>
  <si>
    <t>C.63.3</t>
  </si>
  <si>
    <t>C.64.3</t>
  </si>
  <si>
    <t>C.65.3</t>
  </si>
  <si>
    <t>C.66.3</t>
  </si>
  <si>
    <t>C.67.3</t>
  </si>
  <si>
    <t>C.68.3</t>
  </si>
  <si>
    <t>C.69.3</t>
  </si>
  <si>
    <t>C.70.3</t>
  </si>
  <si>
    <t>C.71.3</t>
  </si>
  <si>
    <t>C.72.3</t>
  </si>
  <si>
    <t>C.73.3</t>
  </si>
  <si>
    <t>C.74.3</t>
  </si>
  <si>
    <t>C.75.3</t>
  </si>
  <si>
    <t>Oficina de Planeación</t>
  </si>
  <si>
    <t>P.4.3</t>
  </si>
  <si>
    <t>P.5.3</t>
  </si>
  <si>
    <t>P.6.3</t>
  </si>
  <si>
    <t>P.7.3</t>
  </si>
  <si>
    <t>P.8.3</t>
  </si>
  <si>
    <t>P.9.3</t>
  </si>
  <si>
    <t>P.10.3</t>
  </si>
  <si>
    <t>P.11.3</t>
  </si>
  <si>
    <t>P.12.3</t>
  </si>
  <si>
    <t>P.13.3</t>
  </si>
  <si>
    <t>P.14.3</t>
  </si>
  <si>
    <t>P.15.3</t>
  </si>
  <si>
    <t>P.16.3</t>
  </si>
  <si>
    <t>P.17.3</t>
  </si>
  <si>
    <t>P.18.3</t>
  </si>
  <si>
    <t>P.19.3</t>
  </si>
  <si>
    <t>P.20.3</t>
  </si>
  <si>
    <t>P.21.3</t>
  </si>
  <si>
    <t>P.22.3</t>
  </si>
  <si>
    <t>P.23.3</t>
  </si>
  <si>
    <t>P.24.3</t>
  </si>
  <si>
    <t>P.25.3</t>
  </si>
  <si>
    <t>P.26.3</t>
  </si>
  <si>
    <t>P.27.3</t>
  </si>
  <si>
    <t>P.28.3</t>
  </si>
  <si>
    <t>P.29.3</t>
  </si>
  <si>
    <t>P.30.3</t>
  </si>
  <si>
    <t>P.31.3</t>
  </si>
  <si>
    <t>P.32.3</t>
  </si>
  <si>
    <t>P.33.3</t>
  </si>
  <si>
    <t>P.34.3</t>
  </si>
  <si>
    <t>P.35.3</t>
  </si>
  <si>
    <t>P.36.3</t>
  </si>
  <si>
    <t>P.37.3</t>
  </si>
  <si>
    <t>P.38.3</t>
  </si>
  <si>
    <t>P.39.3</t>
  </si>
  <si>
    <t>P.40.3</t>
  </si>
  <si>
    <t>P.41.3</t>
  </si>
  <si>
    <t>P.42.3</t>
  </si>
  <si>
    <t>P.43.3</t>
  </si>
  <si>
    <t>P.44.3</t>
  </si>
  <si>
    <t>P.45.3</t>
  </si>
  <si>
    <t>P.46.3</t>
  </si>
  <si>
    <t>P.47.3</t>
  </si>
  <si>
    <t>P.48.3</t>
  </si>
  <si>
    <t>P.49.3</t>
  </si>
  <si>
    <t>P.50.3</t>
  </si>
  <si>
    <t>P.51.3</t>
  </si>
  <si>
    <t>P.52.3</t>
  </si>
  <si>
    <t>P.53.3</t>
  </si>
  <si>
    <t>P.54.3</t>
  </si>
  <si>
    <t>P.55.3</t>
  </si>
  <si>
    <t>P.56.3</t>
  </si>
  <si>
    <t>P.57.3</t>
  </si>
  <si>
    <t>P.58.3</t>
  </si>
  <si>
    <t>P.59.3</t>
  </si>
  <si>
    <t>P.60.3</t>
  </si>
  <si>
    <t>P.61.3</t>
  </si>
  <si>
    <t>P.62.3</t>
  </si>
  <si>
    <t>P.63.3</t>
  </si>
  <si>
    <t>P.64.3</t>
  </si>
  <si>
    <t>P.65.3</t>
  </si>
  <si>
    <t>P.66.3</t>
  </si>
  <si>
    <t>P.67.3</t>
  </si>
  <si>
    <t>P.68.3</t>
  </si>
  <si>
    <t>P.69.3</t>
  </si>
  <si>
    <t>P.70.3</t>
  </si>
  <si>
    <t>P.71.3</t>
  </si>
  <si>
    <t>P.72.3</t>
  </si>
  <si>
    <t>P.73.3</t>
  </si>
  <si>
    <t>P.74.3</t>
  </si>
  <si>
    <t>P.75.3</t>
  </si>
  <si>
    <t>P.76.3</t>
  </si>
  <si>
    <t>P.77.3</t>
  </si>
  <si>
    <t>Aplicación</t>
  </si>
  <si>
    <t>Aplicar para riesgos inherentes y residuales en la zona de calificación de riesgo bajo.</t>
  </si>
  <si>
    <t xml:space="preserve">Aplica para riesgos residuales moderados, altos y extremos que pueden ser administrado mediante el  diseño de nuevos controles o el fortalecimiento de los controles existentes, de modo que en el futuro  el riesgo residual se pueda reevaluar como aceptable. </t>
  </si>
  <si>
    <t xml:space="preserve">Cuando es muy difícil reducir el riesgo a un nivel
aceptable o se carece de conocimientos necesarios para gestionarlo,
este puede ser compartido con otra parte interesada que pueda
gestionarlo con más eficacia, generalmente por medio de seguros o de tercerización. </t>
  </si>
  <si>
    <t>"¿EN QUÉ CONSISTE?, En establecer la probabilidad de ocurrencia del riesgo y el nivel de consecuencia o impacto, con el fin de estimar la zona de riesgo inicial (RIESGO INHERENTE).". FUNCIÓN PÚBLICA 2018</t>
  </si>
  <si>
    <t xml:space="preserve">
Análisis de Materialización del Riesgo</t>
  </si>
  <si>
    <t>ANEXO 1 - Solicitud de modificaciones al Mapa de Riesgos de Gestión</t>
  </si>
  <si>
    <t xml:space="preserve">
Análisis de controles y actividades de control
</t>
  </si>
  <si>
    <t xml:space="preserve">
Recomendaciones de la oficina de Planeación:
</t>
  </si>
  <si>
    <t>Financieros</t>
  </si>
  <si>
    <t>Cuando los escenarios de riesgo identificado se consideran
demasiado extremos y las actividades no están establecidas por la ley.</t>
  </si>
  <si>
    <t>De imagen o reputacional</t>
  </si>
  <si>
    <t>De Cumplimiento</t>
  </si>
  <si>
    <t>1. La limitación se recursos financieros, por parte del Gobierno Nacional, para compras de predios para atender la alta demanda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</si>
  <si>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t>1. Las políticas con Enfoque Diferencial definidas por el Estado que influencian la actuación de la Entidad
2. Las exigencias de los grupos étnicos y comunidades campesinas en materia de adjudicación de tierras
3. El paro indefinido decretado por las comunidades indígenas del departamento del Cauca, motivado por adjudicación de tierras, proyectos productivos, etc.
4. Las movilizaciones campesinas de tipo reivindicativas en materia de tierras y proyectos productivos</t>
  </si>
  <si>
    <t>1. Grandes avances tecnológicos existentes en el mercado para asuntos relacionados con mediciones y demás, en materia rural
2. Las normas que en materia de avance digital ha venido implementando el Gobierno Nacional, que han favorecido al sector rural colombiano</t>
  </si>
  <si>
    <t>1. Las políticas y normas sobre cambios de uso o usos indebidos a los suelos rurales
2. Las frecuentes afectaciones al suelo rural por la minería ilegal y cultivos ilícitos.
3. La aplicación de fungicidas y herbicidas en fumigaciones, sean de tipo legal (prevención de siembras ilícitas) o ilegal (para siembras de cultivos ilícitos), que afectan negativamente el suelo rural.</t>
  </si>
  <si>
    <t>1. Las limitaciones, que de tipo legal, existen relacionados con los usos del suelo rural.
2. Los frecuentes cambios normativos, en materia de desarrollo rural y de reforma agraria.
3. Prevalencia de intereses personales o de pequeños grupos económicos en materia de legislación rural.</t>
  </si>
  <si>
    <t>1. La limitación se recursos financieros para compras de predios para atender la alta demanda de tierras de las comunidades rurales.
2. Lo costoso que resulta la visita a gran parte del territorio nacional para hacer presencia institucional (distancias, topográficas, transporte, etc.).
3. Limitación de recursos para tener mayor presencia institucional en las regiones.</t>
  </si>
  <si>
    <t>1. Subutilización de funcionarios con grandes experiencias y competencias en temas rurales 
2. Contratación de personal sin las calidades y cualidades profesionales para la atención del sector rural
3. Inadecuada distribución de funcionarios, en las dependencias, contratistas y planta, según competencias
4. Inducción y reinducción a funcionarios en conocimientos del funcionamiento general de la ANT
5. Subjetividad en materia de toma de decisiones por los funcionarios</t>
  </si>
  <si>
    <t>1. Mapa de procesos y procedimientos institucional bien estructurados
2. Dispersión entre dependencias en las toma de decisiones, en materia de procesos y procedimientos
3. Subjetividad en materia de toma de decisiones, tanto de directivos, como de funcionarios
4. Inducción y reinducción a funcionarios en conocimientos del funcionamiento general de la ANT y sus procesos y procedimientos.</t>
  </si>
  <si>
    <t>1. Se cuenta con plataformas tecnológicas, ágiles y de fácil acceso, al servicio de los pobladores rurales (FISO) y grupos de interés
2. Por la escasa presencia institucional en las regiones se subutiliza las bondades de la Plataforma tecnológica, ante las limitaciones de los pobladores rurales en materia de uso de las TICs
3. A pesar de contar con las tecnologías no hay unificación de los datos de avances en la gestión institucional entre dependencias.
4. Escasa coordinación, entre dependencias, para el mejor aprovechamiento de las tecnologías existentes en la Entidad</t>
  </si>
  <si>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dependencias, para el logro de los objetivos de planes, programas y proyectos.</t>
  </si>
  <si>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masivos que se programan
4. Poca o baja coordinación, entre dependencias, para una comunicación ágil y fluida
5. Se generen nuevas o mucho más ágiles estrategias de comunicación e información.</t>
  </si>
  <si>
    <t>ALCANCE: Inicia con la información recibida por los diferentes modelos de atención e informes de seguimiento de las distintas adjudicaciones realizadas y finaliza con la administración del Fondo Nacional Agrario y baldíos, realización de mecanismos de administración, constitución y delimitación de zonas de reservas, protección de territorios encestarles de comunidades indígenas, revocatoria del acto de adjudicación y limitaciones a la propiedad.
OBJETIVO: Adelantar las diferentes acciones necesarias para la administración de los bienes fiscales patrimoniales de la Agencia y las tierras baldías de la Nación, conforme a la vocación productiva y uso del suelo, promoviendo las condiciones socioeconómicas y ambientales del territorio.</t>
  </si>
  <si>
    <t xml:space="preserve">1. Secretaría General.
2. Subdirección Administrativa y Financiera.
3. Subdirección de Administración de Tierras de la Nación.
4. Oficina de Planeación </t>
  </si>
  <si>
    <t>"A continuación se describen los principales criterios técnicos para generar conceptos de no admisión a las solicitudes de modificación:
1. Que la actividad a modificar se encuentre vencida o en curso de ejecución.
2. Que no cumpla los criterios definidos en la Guía para la administración del riesgo y el diseño de controles en entidades públicas versión 4.
3. Que desconozca las disposiciones normativas vigentes
4. Que no contribuya a la detección, prevención y mitigación del riesgo"</t>
  </si>
  <si>
    <t>La presente Forma se debe usar como instrumento que facilita la sistematización de la información resultante de implementar el procedimiento DEST-P-001 ADMINISTRACIÓN DE RIESGOS DE GESTIÓN, cuyo objetivo es evaluar y tratar los riesgos 
de gestión que pueden afectar el logro de los objetivos de procesos y planes establecidos por la Dirección General para el cumplimiento de las funciones asignadas a la Agencia Nacional de Tierras.</t>
  </si>
  <si>
    <t>"Como herramienta básica para el análisis del contexto del proceso se sugiere utilizar las caracterizaciones de estos, donde es posible contar con este panorama. Función Pública 2018.</t>
  </si>
  <si>
    <t>"Al momento de definir las actividades de control por parte de la primera línea de defensa, es importante considerar que los controles estén bien diseñados, es decir, que efectivamente estos mitigan las causas que hacen que el riesgo se material". FUNCIÓN PÚBLICA 2018</t>
  </si>
  <si>
    <t>Evidencia-Registro  de Implementación de contingencia ante posible materialización</t>
  </si>
  <si>
    <r>
      <rPr>
        <sz val="12"/>
        <rFont val="Arial"/>
        <family val="2"/>
      </rPr>
      <t xml:space="preserve">La versión completa de la POLITICA DE RIESGO INSTITUCIONAL puede ser consulta en el siguiente Link: </t>
    </r>
    <r>
      <rPr>
        <sz val="12"/>
        <color theme="9"/>
        <rFont val="Arial"/>
        <family val="2"/>
      </rPr>
      <t xml:space="preserve">
</t>
    </r>
    <r>
      <rPr>
        <u/>
        <sz val="12"/>
        <color theme="9"/>
        <rFont val="Arial"/>
        <family val="2"/>
      </rPr>
      <t>Política de Riesgo Institucional ANT</t>
    </r>
  </si>
  <si>
    <t>La presente política tiene como finalidad establecer los lineamientos para la administración del riesgo en la Entidad, a partir de los cuales se definirán los procedimientos y mecanismos de verificación y evaluación encaminados a la búsqueda de la eficiencia y eficacia de los procesos.</t>
  </si>
  <si>
    <t>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Administración del Riesgo en la ANT se basará en los siguientes aspectos claves:
a) La Administración del Riesgo es responsabilidad de todo el personal de la ANT, tanto de la Alta Dirección como de los demás servidores públicos. Los líderes de proceso o el enlace del Modelo Integrado de Planeación y Gestión – MIPG en cada dependencia, son los encargados de asegurar la aplicación y seguimiento de las distintas políticas, normas y procedimientos definidos para el cumplimiento de los objetivos de cada proceso, en concordancia con la Oficina de Planeación. 
b) La Administración del Riesgo estará integrada dentro de todas las actividades y sistemas de la Entidad, formando parte también en el proceso de planificación general de la gestión.
c) La Administración del Riesgo se integrará a los planes, programas, procesos y actividades diarias que realizan las dependencias de la ANT dentro del alcance definido en el marco estratégico y organizacional.
d) La aplicación sistemática de la Administración del Riesgo se hará sobre análisis fundados, haciendo uso efectivo y eficiente de los recursos de la Entidad. 
e) Aquellos riesgos que resulten en un nivel de riesgo extremo, luego de ser valorados mediante la metodología definida, serán monitoreados continuamente y en forma especial por la Oficina de Planeación y la Oficina del Inspector de la Gestión de Tierras, en relación con los riesgos de corrupción.</t>
  </si>
  <si>
    <t>PROCEDIMIENTO</t>
  </si>
  <si>
    <t>La entidad cuenta con el procedimiento documentado DEST-P-001 ADMINISTRACIÓN DE RIESGOS DE GESTIÓN, cuyo objetivo es determinar los fundamentos y las tareas para facilitar la evaluación y el tratamiento de los riesgos de gestión que pueden afectar el logro de los objetivos de procesos y planes establecidos por la Dirección General para el cumplimiento de las funciones asignadas a la Agencia Nacional de Tierras.
El procedimiento presenta un alcance desde el establecimiento del contexto de la organización como base para la identificación de los riesgos de gestión, hasta el seguimiento y evaluación de las acciones planificadas y de los controles establecidos para tratarlos.</t>
  </si>
  <si>
    <r>
      <rPr>
        <b/>
        <sz val="12"/>
        <color rgb="FF383B37"/>
        <rFont val="Arial"/>
        <family val="2"/>
      </rPr>
      <t>POLÍTICOS:</t>
    </r>
    <r>
      <rPr>
        <sz val="12"/>
        <color rgb="FF383B37"/>
        <rFont val="Arial"/>
        <family val="2"/>
      </rPr>
      <t xml:space="preserve"> cambios de gobierno, legislación, políticas públicas, regulación.</t>
    </r>
  </si>
  <si>
    <r>
      <rPr>
        <b/>
        <sz val="12"/>
        <color rgb="FF383B37"/>
        <rFont val="Arial"/>
        <family val="2"/>
      </rPr>
      <t>ECONÓMICOS Y FINANCIEROS:</t>
    </r>
    <r>
      <rPr>
        <sz val="12"/>
        <color rgb="FF383B37"/>
        <rFont val="Arial"/>
        <family val="2"/>
      </rPr>
      <t xml:space="preserve"> disponibilidad de capital, liquidez, mercados financieros, desempleo, competencia.</t>
    </r>
  </si>
  <si>
    <r>
      <rPr>
        <b/>
        <sz val="12"/>
        <color rgb="FF383B37"/>
        <rFont val="Arial"/>
        <family val="2"/>
      </rPr>
      <t xml:space="preserve">SOCIALES Y CULTURALES: </t>
    </r>
    <r>
      <rPr>
        <sz val="12"/>
        <color rgb="FF383B37"/>
        <rFont val="Arial"/>
        <family val="2"/>
      </rPr>
      <t>demografía, responsabilidad social, orden público.</t>
    </r>
  </si>
  <si>
    <r>
      <rPr>
        <b/>
        <sz val="12"/>
        <color rgb="FF383B37"/>
        <rFont val="Arial"/>
        <family val="2"/>
      </rPr>
      <t>TECNOLÓGICOS</t>
    </r>
    <r>
      <rPr>
        <sz val="12"/>
        <color rgb="FF383B37"/>
        <rFont val="Arial"/>
        <family val="2"/>
      </rPr>
      <t>: avances en tecnología, acceso a sistemas de información externos, gobierno en línea.</t>
    </r>
  </si>
  <si>
    <r>
      <rPr>
        <b/>
        <sz val="12"/>
        <color rgb="FF383B37"/>
        <rFont val="Arial"/>
        <family val="2"/>
      </rPr>
      <t>AMBIENTALES:</t>
    </r>
    <r>
      <rPr>
        <sz val="12"/>
        <color rgb="FF383B37"/>
        <rFont val="Arial"/>
        <family val="2"/>
      </rPr>
      <t xml:space="preserve"> emisiones y residuos, energía, catástrofes naturales, desarrollo sostenible.</t>
    </r>
  </si>
  <si>
    <r>
      <rPr>
        <b/>
        <sz val="12"/>
        <color rgb="FF383B37"/>
        <rFont val="Arial"/>
        <family val="2"/>
      </rPr>
      <t xml:space="preserve">LEGALES Y REGLAMENTARIOS: </t>
    </r>
    <r>
      <rPr>
        <sz val="12"/>
        <color rgb="FF383B37"/>
        <rFont val="Arial"/>
        <family val="2"/>
      </rPr>
      <t>Normatividad externa (leyes, decretos, ordenanzas y acuerdos).</t>
    </r>
  </si>
  <si>
    <r>
      <rPr>
        <b/>
        <sz val="12"/>
        <color rgb="FF383B37"/>
        <rFont val="Arial"/>
        <family val="2"/>
      </rPr>
      <t>FINANCIEROS:</t>
    </r>
    <r>
      <rPr>
        <sz val="12"/>
        <color rgb="FF383B37"/>
        <rFont val="Arial"/>
        <family val="2"/>
      </rPr>
      <t xml:space="preserve"> presupuesto de funcionamiento, recursos de inversión, infraestructura, capacidad instalada.</t>
    </r>
  </si>
  <si>
    <r>
      <rPr>
        <b/>
        <sz val="12"/>
        <color rgb="FF383B37"/>
        <rFont val="Arial"/>
        <family val="2"/>
      </rPr>
      <t>PERSONAL</t>
    </r>
    <r>
      <rPr>
        <sz val="12"/>
        <color rgb="FF383B37"/>
        <rFont val="Arial"/>
        <family val="2"/>
      </rPr>
      <t>: competencia del personal, disponibilidad del personal, seguridad y salud ocupacional.</t>
    </r>
  </si>
  <si>
    <r>
      <rPr>
        <b/>
        <sz val="12"/>
        <color rgb="FF383B37"/>
        <rFont val="Arial"/>
        <family val="2"/>
      </rPr>
      <t>PROCESOS:</t>
    </r>
    <r>
      <rPr>
        <sz val="12"/>
        <color rgb="FF383B37"/>
        <rFont val="Arial"/>
        <family val="2"/>
      </rPr>
      <t xml:space="preserve"> capacidad, diseño, ejecución, proveedores, entradas, salidas, gestión del conocimiento.</t>
    </r>
  </si>
  <si>
    <r>
      <rPr>
        <b/>
        <sz val="12"/>
        <color rgb="FF383B37"/>
        <rFont val="Arial"/>
        <family val="2"/>
      </rPr>
      <t>TECNOLOGÍA:</t>
    </r>
    <r>
      <rPr>
        <sz val="12"/>
        <color rgb="FF383B37"/>
        <rFont val="Arial"/>
        <family val="2"/>
      </rPr>
      <t xml:space="preserve"> integridad de datos, disponibilidad de datos y sistemas, desarrollo, producción, mantenimiento de sistemas de información.</t>
    </r>
  </si>
  <si>
    <r>
      <rPr>
        <b/>
        <sz val="12"/>
        <color rgb="FF383B37"/>
        <rFont val="Arial"/>
        <family val="2"/>
      </rPr>
      <t xml:space="preserve">ESTRATÉGICOS: </t>
    </r>
    <r>
      <rPr>
        <sz val="12"/>
        <color rgb="FF383B37"/>
        <rFont val="Arial"/>
        <family val="2"/>
      </rPr>
      <t>direccionamiento estratégico, planeación institucional, liderazgo, trabajo en equipo.</t>
    </r>
  </si>
  <si>
    <r>
      <rPr>
        <b/>
        <sz val="12"/>
        <color rgb="FF383B37"/>
        <rFont val="Arial"/>
        <family val="2"/>
      </rPr>
      <t>COMUNICACIÓN INTERNA:</t>
    </r>
    <r>
      <rPr>
        <sz val="12"/>
        <color rgb="FF383B37"/>
        <rFont val="Arial"/>
        <family val="2"/>
      </rPr>
      <t xml:space="preserve"> canales utilizados y su efectividad, flujo de la información necesaria para el desarrollo de las operaciones.</t>
    </r>
  </si>
  <si>
    <r>
      <rPr>
        <b/>
        <sz val="12"/>
        <color rgb="FF383B37"/>
        <rFont val="Arial"/>
        <family val="2"/>
      </rPr>
      <t>DISEÑO DEL PROCESO:</t>
    </r>
    <r>
      <rPr>
        <sz val="12"/>
        <color rgb="FF383B37"/>
        <rFont val="Arial"/>
        <family val="2"/>
      </rPr>
      <t xml:space="preserve"> claridad en la descripción del alcance y objetivo del proceso.</t>
    </r>
  </si>
  <si>
    <r>
      <rPr>
        <b/>
        <sz val="12"/>
        <color rgb="FF383B37"/>
        <rFont val="Arial"/>
        <family val="2"/>
      </rPr>
      <t xml:space="preserve">INTERACCIONES CON OTROS PROCESOS: </t>
    </r>
    <r>
      <rPr>
        <sz val="12"/>
        <color rgb="FF383B37"/>
        <rFont val="Arial"/>
        <family val="2"/>
      </rPr>
      <t>relación precisa con otros procesos en cuanto a insumos, proveedores, productos, usuarios o clientes.</t>
    </r>
  </si>
  <si>
    <r>
      <rPr>
        <b/>
        <sz val="12"/>
        <color rgb="FF383B37"/>
        <rFont val="Arial"/>
        <family val="2"/>
      </rPr>
      <t>TRANSVERSALIDAD:</t>
    </r>
    <r>
      <rPr>
        <sz val="12"/>
        <color rgb="FF383B37"/>
        <rFont val="Arial"/>
        <family val="2"/>
      </rPr>
      <t xml:space="preserve"> procesos que determinan lineamientos necesarios para el desarrollo de todos los procesos de la entidad.</t>
    </r>
  </si>
  <si>
    <r>
      <rPr>
        <b/>
        <sz val="12"/>
        <color rgb="FF383B37"/>
        <rFont val="Arial"/>
        <family val="2"/>
      </rPr>
      <t>PROCEDIMIENTOS ASOCIADOS</t>
    </r>
    <r>
      <rPr>
        <sz val="12"/>
        <color rgb="FF383B37"/>
        <rFont val="Arial"/>
        <family val="2"/>
      </rPr>
      <t>: pertinencia en los procedimientos que desarrollan los procesos.</t>
    </r>
  </si>
  <si>
    <r>
      <rPr>
        <b/>
        <sz val="12"/>
        <color rgb="FF383B37"/>
        <rFont val="Arial"/>
        <family val="2"/>
      </rPr>
      <t>RESPONSABLES DEL PROCESO:</t>
    </r>
    <r>
      <rPr>
        <sz val="12"/>
        <color rgb="FF383B37"/>
        <rFont val="Arial"/>
        <family val="2"/>
      </rPr>
      <t xml:space="preserve"> grado de autoridad y responsabilidad de los funcionarios frente al proceso.</t>
    </r>
  </si>
  <si>
    <r>
      <rPr>
        <b/>
        <sz val="12"/>
        <color theme="1"/>
        <rFont val="Arial"/>
        <family val="2"/>
      </rPr>
      <t>COMUNICACIÓN ENTRE LOS PROCESOS</t>
    </r>
    <r>
      <rPr>
        <sz val="12"/>
        <color theme="1"/>
        <rFont val="Arial"/>
        <family val="2"/>
      </rPr>
      <t>: efectividad en los flujos de información determinados en la interacción de los procesos.</t>
    </r>
  </si>
  <si>
    <r>
      <rPr>
        <b/>
        <sz val="12"/>
        <color theme="1"/>
        <rFont val="Arial"/>
        <family val="2"/>
      </rPr>
      <t>ACTIVOS DE SEGURIDAD DIGITAL DEL PROCESO</t>
    </r>
    <r>
      <rPr>
        <sz val="12"/>
        <color theme="1"/>
        <rFont val="Arial"/>
        <family val="2"/>
      </rPr>
      <t>: información, aplicaciones, hardware entre otros, que se deben proteger para garantizar el funcionamiento interno de cada proceso, como de cara al ciudadano. Ver conceptos básicos relacionados con el riesgo páginas 8 y 9.</t>
    </r>
  </si>
  <si>
    <t>1. Las determinaciones que en temas de tierra viene tomando el Nuevo Gobierno Nacional, de alguna manera afectan positiva o negativamente el accionar de la ANT
2. Las posiciones asumidas por el Nuevo Gobierno Nacional respecto al Proceso de Paz, en temas de tierras (Punto 1 del Acuerdo de la Habana)
3. Las marcadas diferencias, de tipo ideológico, entre los integrantes del Congreso de la República, en temas de tierras
4. Injerencia de grupos económicos (gremios, etc.) en las determinaciones que en materia de tierras y de reforma agraria, deba tomar las autoridades legislativas
5. Influencia de actores externos (políticos, gremios) en las determinaciones de la Entidad.</t>
  </si>
  <si>
    <t>Acciones de contingencia implementadas ante riesgo materializado</t>
  </si>
  <si>
    <t>Evidencia-Registro  de Acción de contingencia implementada</t>
  </si>
  <si>
    <t>Proceso</t>
  </si>
  <si>
    <t>Número de materializaciones en periodo reportado</t>
  </si>
  <si>
    <t>Indicador de materialización</t>
  </si>
  <si>
    <t>ANEXO 2 - REPORTE DE MATERIALIZACIÓN DE RIESGOS DE GESTIÓN</t>
  </si>
  <si>
    <t>PLAN DE CONTINGENCIA IMPLEMENTADO</t>
  </si>
  <si>
    <t>¿Se materializó en el periodo reportado?</t>
  </si>
  <si>
    <t>Riesgo
No.</t>
  </si>
  <si>
    <t>ANEXO 4 - INFORME DE MONITOREO AL MAPA DE RIESGOS DE GESTIÓN</t>
  </si>
  <si>
    <t>¿Se mantiene probabilidad residual?</t>
  </si>
  <si>
    <t>SI</t>
  </si>
  <si>
    <t>NO</t>
  </si>
  <si>
    <t xml:space="preserve">Nueva Acción Preventiva </t>
  </si>
  <si>
    <t>PLAN DE MEJORAMIENTO</t>
  </si>
  <si>
    <t>Fecha Inicio</t>
  </si>
  <si>
    <t>Fecha fin</t>
  </si>
  <si>
    <t>RIESGO</t>
  </si>
  <si>
    <t>Descripción del Riesgo</t>
  </si>
  <si>
    <t>Cantidad programada</t>
  </si>
  <si>
    <t>Evidencia del resultado alcanzado</t>
  </si>
  <si>
    <t>Observaciones</t>
  </si>
  <si>
    <t>Cantidad acumulada año</t>
  </si>
  <si>
    <t>ACCIONES PREVENTIVAS PROGRAMADAS</t>
  </si>
  <si>
    <t>ANEXO 3 - REPORTE DESEMPEÑO ACCIONES PREVENTIVAS</t>
  </si>
  <si>
    <t>"El Modelo Integrado de Planeación y Gestión - MIPG, establece que desde el ejercicio del “Direccionamiento estratégico y planeación” la Alta Dirección debe emitir los lineamientos precisos para el tratamiento, manejo y seguimiento a los riesgos que afectan el logro de los objetivos institucionales. FUNCIÓN PÚBLICA 2018.</t>
  </si>
  <si>
    <r>
      <rPr>
        <b/>
        <sz val="12"/>
        <rFont val="Arial"/>
        <family val="2"/>
      </rPr>
      <t>NOTA IMPORTANTE:</t>
    </r>
    <r>
      <rPr>
        <sz val="12"/>
        <rFont val="Arial"/>
        <family val="2"/>
      </rPr>
      <t xml:space="preserve">
Cuanto la solidez del conjunto de los controles es débil, en el cálculo del riesgo residual no se disminuirá ningún cuadrante de impacto o probabilidad.</t>
    </r>
    <r>
      <rPr>
        <sz val="12"/>
        <color theme="0"/>
        <rFont val="Arial"/>
        <family val="2"/>
      </rPr>
      <t>n cuadrante de impacto o probabilidad.0</t>
    </r>
  </si>
  <si>
    <t xml:space="preserve">FECHA </t>
  </si>
  <si>
    <r>
      <t>"</t>
    </r>
    <r>
      <rPr>
        <b/>
        <sz val="16"/>
        <color theme="1"/>
        <rFont val="Arial"/>
        <family val="2"/>
      </rPr>
      <t>Definición de riesgo de gestión:</t>
    </r>
    <r>
      <rPr>
        <sz val="16"/>
        <color theme="1"/>
        <rFont val="Arial"/>
        <family val="2"/>
      </rPr>
      <t xml:space="preserve"> Probabilidad de ocurrencia de un evento que afecte el cumplimiento de objetivos y metas institucionales. FUNCIÓN PÚBLICA 2018.</t>
    </r>
  </si>
  <si>
    <r>
      <t xml:space="preserve">¿QUÉ PUEDE SUCEDER?
</t>
    </r>
    <r>
      <rPr>
        <sz val="11"/>
        <color theme="1"/>
        <rFont val="Arial"/>
        <family val="2"/>
      </rPr>
      <t>Identificar la afectación del cumplimiento del objetivo estratégico o del proceso según sea el caso.</t>
    </r>
  </si>
  <si>
    <r>
      <rPr>
        <b/>
        <sz val="11"/>
        <color theme="1"/>
        <rFont val="Arial"/>
        <family val="2"/>
      </rPr>
      <t xml:space="preserve">¿CÓMO O POR QUÉ PUEDE SUCEDER? </t>
    </r>
    <r>
      <rPr>
        <sz val="11"/>
        <color theme="1"/>
        <rFont val="Arial"/>
        <family val="2"/>
      </rPr>
      <t xml:space="preserve">
Establecer las causas a partir de los factores determinados en el contexto.</t>
    </r>
  </si>
  <si>
    <r>
      <t xml:space="preserve">¿QUÉ CONSECUENCIAS TENDRÍA SU MATERIALIZACIÓN?
</t>
    </r>
    <r>
      <rPr>
        <sz val="11"/>
        <color theme="1"/>
        <rFont val="Arial"/>
        <family val="2"/>
      </rPr>
      <t>Determinar los posibles efectos por la materialización del riesgo</t>
    </r>
  </si>
  <si>
    <r>
      <t>RESPONSABLE</t>
    </r>
    <r>
      <rPr>
        <b/>
        <sz val="10"/>
        <color theme="1"/>
        <rFont val="Arial Narrow"/>
        <family val="2"/>
      </rPr>
      <t/>
    </r>
  </si>
  <si>
    <t>Desconocimiento y/o interpretación inadecuada de la política pública para el sector rural.
Desconocimiento del contexto, del entorno y de la situación de la Agencia.
Desconocimiento de la normativa vigente relacionada con la Agencia.</t>
  </si>
  <si>
    <t>Reprocesos. 
Retrasos en la entrega de resultados, informes y reportes.
Incumplimiento de metas.</t>
  </si>
  <si>
    <t xml:space="preserve">Desconocimiento de los cambios en las normas y procesos de MinHacienda y DNP relacionados con la planeación presupuestal
Desconocimiento de los cambios en las normas y procesos del MADR relacionados con parámetros sectoriales para la presentación de proyectos
Desconocimiento del procedimiento y de los instrumentos establecidos en la ANT para la formulación de proyectos de inversión por parte de las dependencias
Inadecuada definición de necesidades presupuestales por parte de las dependencias de la ANT
Inadecuada programación presupuestal de acuerdo al principio de especialidad presupuestal y el manual de clasificación de la inversión pública (Inversión-funcionamiento)
Desconocimiento del comportamiento de ejecución física y financiera de los proyectos para la proyección de recursos solicitados para vigencias posteriores
Exclusión de compromisos con comunidades en la estructuración del proyecto
Desarticulación de las metas e indicadores del proyecto con las metas e indicadores del PND y Plan Marco de Implementación </t>
  </si>
  <si>
    <t>Dificultad por retrasos y devoluciones en el proceso verificación, viabilización y aprobación de los proyectos de inversión por parte del Ministerio de Agricultura y Desarrollo Rural y DNP. 
Recursos financieros insuficientes para el cumplimiento de los objetivos y metas
Limitación en la ejecución y alcance de los proyectos
Incorrecta destinación y ejecución de recursos de inversión 
Programación presupuestal y de metas en desacuerdo con la capacidad de ejecución de la entidad.
Incumplimiento de compromisos y metas sectoriales y nacionales</t>
  </si>
  <si>
    <t>Formulación de Proyectos de Inversión</t>
  </si>
  <si>
    <t xml:space="preserve"> Inscribir proyectos de inversión no adecuados a las necesidades de la entidad.</t>
  </si>
  <si>
    <t>Planeación inoportuna de cada vigencia</t>
  </si>
  <si>
    <t xml:space="preserve">Falta de coordinación de la oficina de planeación con los responsables de la planeación de cada dependencia. 
Documentación de referencia desactualizada.
Herramientas tecnológicas inadecuadas.
Diferencia en interpretaciones de lineamientos. </t>
  </si>
  <si>
    <t>Formulación del Plan de Acción Anual</t>
  </si>
  <si>
    <t xml:space="preserve">Retrasos en las metas y compromisos institucionales. 
Retrasos en la ejecución de los proyectos. 
Pérdida de imagen institucional. </t>
  </si>
  <si>
    <t>Administración de indicadores</t>
  </si>
  <si>
    <t>Dar información imprecisa o errónea a la ciudadanía a través de cualquier medio de comunicación por parte de  personas autorizadas y NO autorizadas.</t>
  </si>
  <si>
    <t>Deficiente generación de información interna.
Deficiencia en la elaboración y consolidación de los informes de gestión.
Falta de directrices sobre canal único de comunicación.</t>
  </si>
  <si>
    <t>Pérdida de credibilidad y mala imagen institucional</t>
  </si>
  <si>
    <t>Gestión de la comunicación interna y externa</t>
  </si>
  <si>
    <t>Inadecuada utilización de la imagen institucional</t>
  </si>
  <si>
    <t>Información de la ANT no llega al público objetivo</t>
  </si>
  <si>
    <t>Desconocimiento en el uso de las insignias de la entidad.
Falta de definición de los formatos oficiales de la entidad con sus símbolos.
Mal manejo de la imagen institucional (símbolos, nombre, colores, entre otros)Desconocimiento en el uso de las insignias de la entidad.
Falta de definición de los formatos oficiales de la entidad con sus símbolos.
Mal manejo de la imagen institucional (símbolos, nombre, colores, entre otros)</t>
  </si>
  <si>
    <t>Pérdida de identidad institucional</t>
  </si>
  <si>
    <t>Los canales de comunicación no son efectivos.
La población campesina y de los grupos étnicos no tiene acceso a la información de la agencia por medios electrónicos.</t>
  </si>
  <si>
    <t>Desorganización en el registro, gestión y tramite de denuncias.</t>
  </si>
  <si>
    <t>Incumplimiento normativo de la Ley 1755 de 2015 con sus implicaciones disciplinarias</t>
  </si>
  <si>
    <t>Gestión para la transparencia</t>
  </si>
  <si>
    <t>Arquitectura de TIC</t>
  </si>
  <si>
    <t>Incumplimiento en la implementación del PETIC.</t>
  </si>
  <si>
    <t>Desconocimiento de las directrices planteadas en el PETIC.
Falta de apropiación e implementación del esquema de gobierno definido  en la ANT.</t>
  </si>
  <si>
    <t>Estrategia de TIC</t>
  </si>
  <si>
    <t xml:space="preserve">Incumplimiento de directrices de la estrategia de Gobierno Digital.
Bajas calificaciones en el autodiagnóstico FURAG.
Hallazgos de entes de control.
Incumplimiento de metas institucionales </t>
  </si>
  <si>
    <t>Gobierno de TIC</t>
  </si>
  <si>
    <t>Incumplimiento en la implementación del Modelo de Seguridad y Privacidad  de la información de la estrategia de Gobierno Digital.</t>
  </si>
  <si>
    <t>Gestión del conocimiento</t>
  </si>
  <si>
    <t>Aprobación y publicación de información documentada no pertinente a los Procesos de la entidad.</t>
  </si>
  <si>
    <t>Control de la información documentada</t>
  </si>
  <si>
    <t xml:space="preserve">
Desarticulación de los procesos.
Desconocimiento del procedimiento establecido para controlar la aprobación, actualización y publicación de la información documentada oficial de la entidad, dispuesta para apoyar la operación de los procesos.</t>
  </si>
  <si>
    <t>Incumplimiento de los objetivos de los procesos.
Reprocesos.
Uso involuntario de documentos oficiales en versiones vigentes que 
contienen información desactualizada.</t>
  </si>
  <si>
    <t>Respuesta inoportuna a las PQRSD</t>
  </si>
  <si>
    <t>Alto volumen de PQRSD que ingresan a la Entidad.
Represamiento en la firma y salida de respuestas.
Desconocimiento del Sistema de Gestion Documental ORFEO.</t>
  </si>
  <si>
    <t xml:space="preserve">
Gestionar las peticiones quejas, sugerencias, reclamos, denuncias y felicitaciones</t>
  </si>
  <si>
    <t>Pérdida de credibilidad e imagen Institucional 
Acciones legales contra la ANT
Posibles investigaciones y sanciones disciplinarias</t>
  </si>
  <si>
    <t>Respuestas con deficiente calidad a las PQRSD</t>
  </si>
  <si>
    <t>Programar municipios que posteriormente presenten limitantes para su intervención.</t>
  </si>
  <si>
    <t>Inconsistencia de la información considerada para la programación de los municipios frente a la situación real del territorio</t>
  </si>
  <si>
    <t>Programación de municipios a intervenir mediante el modelo de oferta.</t>
  </si>
  <si>
    <t xml:space="preserve">Retrasos en la ejecución de la ruta de los POSPR
Planificación inadecuada de los municipios a intervenir
Detrimento patrimonial </t>
  </si>
  <si>
    <t xml:space="preserve">Implementación y consolidación de los planes de ordenamiento social de la propiedad rural – POSPR. </t>
  </si>
  <si>
    <t xml:space="preserve">Afectación negativa  de la atención por modelo de oferta a cargo de las Direcciones y Subdirecciones misionales involucradas.
Incumplimiento de la función misional de la ANT.
Reprocesos.
Necesidad de recursos superiores a los presupuestados (humano, tiempo, económicos, entre otros).
Perdida de Imagen Institucional.
Demoras en la formulación e implementación de los POSPR.
Detrimento patrimonial </t>
  </si>
  <si>
    <t>Situaciones de orden público sobrevinientes, que impidan desarrollar las actividades operativas propias de la intervención  en los municipios programados.</t>
  </si>
  <si>
    <t xml:space="preserve">Formulación de planes de ordenamiento social de la propiedad rural – POSPR.
Implementación y consolidación de los planes de ordenamiento social de la propiedad rural – POSPR. </t>
  </si>
  <si>
    <t>Incumplimientos por parte de los socios estratégicos y/ u operadores de catastro en la entrega de insumos / productos requeridos para la formulación e implementación de POSPR, en el marco de los convenios celebrados.</t>
  </si>
  <si>
    <t>Retraso en la fase de implementación de Planes de Ordenamiento Social de la Propiedad.
Necesidad de recursos superiores a los presupuestados (humano, tiempo, económicos, entre otros).
Detrimento patrimonial</t>
  </si>
  <si>
    <t>Registro de sujetos de ordenamiento - RESO</t>
  </si>
  <si>
    <t>Falta de alertas tempranas. 
Falta de autocontroles.
Realizar el reparto de las solicitudes a las dependencias no competentes.
Capacidad operativa deficiente.
Información incompleta o faltante.</t>
  </si>
  <si>
    <t>Deslinde de tierras
Clarificación de la propiedad
Extinción del derecho de dominio
Recuperación de baldíos
Reversión de baldíos
Gestión de formalización</t>
  </si>
  <si>
    <t>Retrasos en la culminación de la formalización de la propiedad privada rural y los procedimientos administrativos especiales agrarios.
Observaciones y/o acciones sancionatorias por parte de los organismos de control.</t>
  </si>
  <si>
    <t>Realizar el reparto de una solicitud a dos o más, diferentes dependencias.</t>
  </si>
  <si>
    <t>Tomar decisiones incorrectas en los procesos agrarios y la formalización de la propiedad privada rural</t>
  </si>
  <si>
    <t>Una valoración inadecuada de los elementos probatorios obrantes en los expedientes de procesos agrarios y la formalización de la propiedad rural.
Información errónea o incompleta de los productos técnicos y jurídicos generados durante el proceso agrario o la formalización de la propiedad privada rural.
Imposición de tiempos de respuestas por parte de las autoridades judiciales y administrativas.
Deficiencia en el control de calidad de la información generada internamente.
Información errónea generada por falta de calibración de los equipos topográficos.
Desconocimiento de la normatividad vigente.
Cambio constante de la normatividad.</t>
  </si>
  <si>
    <t>Pérdida de credibilidad de la ANT ante otras entidades y la ciudadanía.
Retrasos, reprocesos y sobrecostos en el desarrollo de los procesos de formalización, procedimientos administrativos especiales agrarios y pretensiones agrarias.
Generar productos no ajustados a derecho y que afectarían a particulares.
Vulneración a los derechos de los pobladores rurales.</t>
  </si>
  <si>
    <t>Generación de falsas expectativas
Pérdida de credibilidad de la Entidad
Reversión del trámite
Acciones judiciales en contra de la Agencia Nacional de Tierras
Reprocesos</t>
  </si>
  <si>
    <t xml:space="preserve">Errores en la formulación de las iniciativas comunitarias.
Cambio  de las condiciones iniciales de las iniciativas comunitarias formuladas,  por parte de los Representantes Legales de las comunidades étnicas </t>
  </si>
  <si>
    <t>Gestión de iniciativas comunitarias con enfoque diferencial étnico</t>
  </si>
  <si>
    <t>Interrupción del proceso de compra directa de un predio.</t>
  </si>
  <si>
    <t>Adquisición de predios</t>
  </si>
  <si>
    <t xml:space="preserve">Constitución, ampliación, saneamiento o restructuración de resguardos indígenas
Titulación colectiva a comunidades negras </t>
  </si>
  <si>
    <t>Incumplimiento por parte de los proveedores de servicios e insumos de las Iniciativas Cofinanciadas.</t>
  </si>
  <si>
    <t>Reprocesos por volver hacer comités de compra.
Retrasos en el proceso de ejecución.
Compra de materiales, bienes o servicios que no se requieren.
Suspensión o necesidad de replantear la iniciativa.
Pagar al proveedor sin el lleno de los requisitos.</t>
  </si>
  <si>
    <t>Falta de articulación efectiva entre los diversos actores que inciden en el procedimiento.
Demora adicional en los tiempos de respuesta por parte de los propietarios.</t>
  </si>
  <si>
    <t>Reprocesos en el procedimiento.
Fallos judiciales por demora en culminar el procedimiento.</t>
  </si>
  <si>
    <t xml:space="preserve">Reporte de información por fuera de los tiempos solicitados. </t>
  </si>
  <si>
    <t>Tiempos adicionales utilizados para reportar informes.</t>
  </si>
  <si>
    <t>Materializar un subsidio que no cumpla con los requisitos establecidos</t>
  </si>
  <si>
    <t>Asignación de subsidio integral de reforma agraria - SIRA</t>
  </si>
  <si>
    <t>Decisiones y/o fallos Judiciales 
Detrimento de los recursos del Estado
Investigaciones disciplinarias, fiscales y /o administrativas por parte de los entes de control.
Afectación de imagen institucional  por  peticiones, Quejas y/o reclamos interpuestos por la  comunidad
Desgaste Administrativo.</t>
  </si>
  <si>
    <t>Adjudicación de baldíos a persona natural sin el cumplimiento de requisitos legales</t>
  </si>
  <si>
    <t>Información de expedientes especialmente del rezago  que no corresponde a la realidad de predio y del solicitante
Desconocimiento normativo y/o procedimiento vigente</t>
  </si>
  <si>
    <t>Adjudicación de baldíos</t>
  </si>
  <si>
    <t>Demoras en ejecutar las etapas propias del procedimiento de  revocatoria por causas internas</t>
  </si>
  <si>
    <t xml:space="preserve">Inobservancia y no aplicación de la normatividad vigente y/o del procedimiento.
Debilidades en el seguimiento y aplicación de los controles establecidos en el procedimiento.
No contar con disponibilidad presupuestal para adelantar la compra de predios                                                  
Fallecimiento del titular del derecho real de dominio inscrito y/ disolución y liquidación de sociedad  </t>
  </si>
  <si>
    <t>Afectación de imagen institucional secundario a quejas y/o reclamos de la comunidad.
Sanción por parte de entes de control 
Hallazgos de auditorías internas o externas</t>
  </si>
  <si>
    <t>Incumplimiento de adjudicación de bienes inmuebles no ocupados, que hacen parte del Fondo Nacional Agrario, en el marco de Políticas del Gobierno</t>
  </si>
  <si>
    <t>Adjudicación de bienes fiscales patrimoniales</t>
  </si>
  <si>
    <t>Incumplimiento de metas.
Afectación de imagen institucional secundario a quejas y/o reclamos de la comunidad.
Sanción por parte de entes de control.</t>
  </si>
  <si>
    <t>Redireccionamiento equivocado de las solicitudes que ingresan a la DAT.</t>
  </si>
  <si>
    <t>Adjudicación de bienes fiscales patrimoniales
Asignación de subsidio SIRA
Adquisición de predios</t>
  </si>
  <si>
    <t>Afectación de imagen institucional secundario a peticiones, Quejas y/o reclamos de la comunidad.
Demandas.
Incumplimiento en respuesta oportuna a  requerimientos legales (derechos de petición, tutelas, y demandas)
Investigaciones disciplinarias, fiscales y administrativas por parte de los entes de control.
Reprocesos y Desgaste Administrativo</t>
  </si>
  <si>
    <t>Inventario de predios desactualizado de Fondo de Tierras para la Reforma Rural Integral</t>
  </si>
  <si>
    <t>Desconocimiento de los Roles y Responsabilidades en al reporte de predios en curso de adjudicación y de los requisitos de ingreso ante el Fondo de Tierras para la Reforma Rural Integral.
Desconocimiento de normatividad y/o lineamientos asociados al Fondo de Tierras para la Reforma Rural Integral.</t>
  </si>
  <si>
    <t>Administración de Baldíos
Administración del Fondo Nacional Agrario</t>
  </si>
  <si>
    <t>Incumplimiento de metas de plan de acción de la DAT. 
Desgaste administrativo.
Perdida de credibilidad</t>
  </si>
  <si>
    <t xml:space="preserve">Construcción de soluciones de software 
para la ANT </t>
  </si>
  <si>
    <t xml:space="preserve"> Información Topográfica inexacta que afecta la toma de decisiones en la Agencia.</t>
  </si>
  <si>
    <t>Generación y análisis de
información geográfica y
topográfica</t>
  </si>
  <si>
    <t>Entrega de información Topográfica fuera de los tiempos requeridos.</t>
  </si>
  <si>
    <t>Error en la manipulación de equipos y software de los mismos para la toma de datos y el procesamiento de información topográfica.
Productos no cumplen con los requisitos mínimos técnicos definidos.</t>
  </si>
  <si>
    <t>Conceptos de cabida y linderos errados en su definición general.
Perdida de información por mala manipulación del software obligando reprocesos en campo y oficina.</t>
  </si>
  <si>
    <t>Incumplir los Acuerdos de niveles de servicio (SLA) de la mesa de servicios de TI</t>
  </si>
  <si>
    <t>Excesivas actividades asignadas al personal de las áreas de TI
Recurso humano insuficiente para la atención de los requerimientos
Inadecuada planeación de la ejecución de las actividades por parte de los especialistas
Falta de compromiso de los especialistas de la mesa de servicios</t>
  </si>
  <si>
    <t>Administración y soporte de los servicios de tecnologías de la información y las comunicaciones</t>
  </si>
  <si>
    <t xml:space="preserve">
Incumplir los tiempos de entrega de desarrollo y ajustes a las aplicaciones de la Agencia.</t>
  </si>
  <si>
    <t>Deficiencia en la planeación del proyecto
Riesgos del proyecto materializados 
Adición de nuevos requerimientos por parte del usuario
Cambio de prioridades en los desarrollos debido a nuevas normatividades</t>
  </si>
  <si>
    <t>Construcción de soluciones de software para la ANT</t>
  </si>
  <si>
    <t>Insatisfacción de los grupos de interés
Deterioro de la imagen institucional
Sanciones a la Agencia por parte de los entes de control
Demoras en las respuestas a los usuarios sobre PQRSD 
Incumplimiento de los objetivos estratégicos de la Agencia</t>
  </si>
  <si>
    <t>Uso no autorizado para firmar documentos con la firma digital.</t>
  </si>
  <si>
    <t>Abuso de confianza
Desconocimiento del manejo adecuado de la firma digital
Utilización indebida de la firma digital
Entrega de las credenciales a terceros</t>
  </si>
  <si>
    <t xml:space="preserve">
Administración y soporte de los servicios de tecnologías de la información y las comunicaciones</t>
  </si>
  <si>
    <t>Investigación y sanciones disciplinarias
Sanciones a la Agencia por parte de los entes de control
Deterioro de la imagen institucional
Extorción a propietario de las tierras
Entrega de predios a personas equivocadas</t>
  </si>
  <si>
    <t>Posibilidad de incumplir metas del Plan Estratégico de Talento Humano</t>
  </si>
  <si>
    <t>Diagnóstico ineficiente y planificación imprecisa de las necesidades del personal.
Falta de ejecución de las actividades y planes de Talento Humano.
Falta de recursos para la ejecución de planes y programas.</t>
  </si>
  <si>
    <t>Planeación Estratégica del Talento Humano</t>
  </si>
  <si>
    <t>Desmejoramiento del ambiente laboral.
No cumplimiento de la misión, visión y objetivos institucionales.</t>
  </si>
  <si>
    <t>Inconsistencias en el reporte y liquidación de las novedades laborales y prestacionales</t>
  </si>
  <si>
    <t>Fallas en liquidación de la nómina de acuerdo con la herramienta utilizada.
Desconocimiento o inoportunidad del reporte de novedades en la liquidación de nómina.
Falta de políticas internas de operación</t>
  </si>
  <si>
    <t>Nomina y liquidación de Prestaciones Sociales de los funcionarios de la ANT</t>
  </si>
  <si>
    <t>No pago de la Nomina de los funcionarios.
Errores en la liquidación de prestaciones sociales.
Pago inoportuno.</t>
  </si>
  <si>
    <t>Prescripción de la acción disciplinaria</t>
  </si>
  <si>
    <t>Ineficiente gestión disciplinaria
Dificultades en la consecución de las pruebas que permitan tomar una decisión de fondo.
Falta de instrumento para control de términos.
Insuficiencia de personal para desarrollar la función disciplinaria</t>
  </si>
  <si>
    <t>Control Interno Disciplinario</t>
  </si>
  <si>
    <t>Vencimiento de términos
Pérdida de credibilidad y confianza
Sanción disciplinaria al operador disciplinario</t>
  </si>
  <si>
    <t>Caducidad de la acción disciplinaria</t>
  </si>
  <si>
    <t>Ineficiente gestión disciplinaria
Que la queja no se valorada y analizada para tomar una decisión de apertura formal de Investigación.
Falta de instrumento para control de términos
Insuficiencia de personal para desarrollar la función disciplinaria</t>
  </si>
  <si>
    <t>Perdida de expedientes disciplinarios</t>
  </si>
  <si>
    <t>Reconstrucción del expediente
Sanciones disciplinarias por parte de entes de control</t>
  </si>
  <si>
    <t>Emitir conceptos sobre el mismo tema con distinta interpretación</t>
  </si>
  <si>
    <t>Deficiencia en los sistemas de información que no permite trazabilidad.
 Falta de unificación de criterios al interior de la dependencia.</t>
  </si>
  <si>
    <t xml:space="preserve">Perdida de imagen institucional
Afectación negativa en la toma de decisiones </t>
  </si>
  <si>
    <t>Vencimiento de términos</t>
  </si>
  <si>
    <t xml:space="preserve"> Deficiencia en los sistemas de información que no permite una trazabilidad.
Desconocimiento del estado procesal actual, debido a la deficiente entrega de procesos judiciales entregados por el extinto INCODER.</t>
  </si>
  <si>
    <t>Erogaciones dinerarias por fallos contra al ANT.
Sanciones disciplinarias contra funcionarios de la ANT</t>
  </si>
  <si>
    <t>Emisión de viabilidades positivas contrarias a la normatividad.</t>
  </si>
  <si>
    <t>Interpretaciones de la normatividad no unificada.
Vacíos jurídicos que podrían generar la toma de decisiones erróneas.</t>
  </si>
  <si>
    <t>Afectación negativa en la imagen de entidad.
Demandas contra la ANT.</t>
  </si>
  <si>
    <t>Asesoría jurídica</t>
  </si>
  <si>
    <t>Representación jurídica</t>
  </si>
  <si>
    <t>Asesoría jurídica
Representación jurídica</t>
  </si>
  <si>
    <t>Ejecución y supervisión de contratos</t>
  </si>
  <si>
    <t>Incumplimientos
Multas, sanciones, inhabilidades
Detrimento patrimonial</t>
  </si>
  <si>
    <t xml:space="preserve">Inoportunidad en la radicación del acta de liquidación por parte del área técnica. </t>
  </si>
  <si>
    <t>Ejecución de etapa pos contractual</t>
  </si>
  <si>
    <t>Posibles observaciones o hallazgos por parte de Control Interno y/o los entes de control.
Incumplimientos de la legislación vigente</t>
  </si>
  <si>
    <t>Falencias en la supervisión contractual.
Se asignan funciones de la Entidad, evidenciando dependencia y subordinación.
En la fase de ejecución del contrato de prestación de servicios se cumple horario.</t>
  </si>
  <si>
    <t>Vinculación en conciliaciones extrajudiciales.
Vinculación en procesos judiciales.
Demandas o reclamaciones.</t>
  </si>
  <si>
    <t>Desconocimiento de las funciones y las responsabilidades de supervisión.
Concentración de labores de supervisión de múltiples contratos en poco personal.
No tener una planta de personal  con perfiles y competencias para asignarle las funciones de supervisor.</t>
  </si>
  <si>
    <t>Uso indebido de los bienes de la Entidad
Falta de control y lineamientos en el manejo de los bienes de la Entidad</t>
  </si>
  <si>
    <t>Faltante o pérdida de inventarios</t>
  </si>
  <si>
    <t>Posibles pérdidas o daños en los bienes 
Posibles procesos disciplinarios y/o sancionatorios
Incertidumbre en los estados financieros</t>
  </si>
  <si>
    <t>Falta de Control en los bienes y sus mantenimientos</t>
  </si>
  <si>
    <t>Mantenimiento de bienes y servicios</t>
  </si>
  <si>
    <t xml:space="preserve">Posibles daños o perdidas  en los bienes de la Entidad
Sobre costos en reparamientos </t>
  </si>
  <si>
    <t>Incumplimiento en la aplicación de los mantenimientos preventivos a los bienes de la Entidad.</t>
  </si>
  <si>
    <t>Perdidas o daños en los bienes de la Entidad.</t>
  </si>
  <si>
    <t>Configuración del contrato realidad.</t>
  </si>
  <si>
    <t xml:space="preserve">Debilidades en la definición de criterios aplicables a la autorización, legalización y pago de desplazamientos. 
Falta de Control en la gestión de desplazamientos </t>
  </si>
  <si>
    <t>Gestión de viáticos y/o gastos de viaje y permanencia</t>
  </si>
  <si>
    <t>Dificultades para la aprobación o legalización de desplazamientos
Desplazamientos sin autorización que no puedan ser reconocidas
Desplazamientos riesgosos de funcionarios y/o contratistas</t>
  </si>
  <si>
    <t>Incumplimiento del plan de gestión integral de residuos peligrosos.</t>
  </si>
  <si>
    <t>Desconocimiento de la normatividad ambiental a nivel nacional.
Desconocimiento del PGIRESPEL de la entidad.</t>
  </si>
  <si>
    <t>Gestión ambiental</t>
  </si>
  <si>
    <t>No especificación de obligaciones en la minuta del contrato.
Desconocimiento de la normatividad ambiental aplicable.</t>
  </si>
  <si>
    <t>Sanciones legales.
Aplicación de las garantías del contrato.
Procesos disciplinarios.</t>
  </si>
  <si>
    <t>Sanciones legales.
Peligros químicos.
Acumulación de residuos.
Generación de vectores.</t>
  </si>
  <si>
    <t>Pérdida o daño en la documentación de la Agencia</t>
  </si>
  <si>
    <t xml:space="preserve">Asignación incorrecta de documentos en el momento de la radicación. </t>
  </si>
  <si>
    <t>Demoras en la atención de los requerimientos de expedientes por parte de las dependencias</t>
  </si>
  <si>
    <t xml:space="preserve">Falta de control en la implementación de los lineamientos de manejo 
Falta de lineamientos para la Conservación de documentos. </t>
  </si>
  <si>
    <t>Vencimiento de términos. 
Reprocesos administrativos. 
Incumplimientos</t>
  </si>
  <si>
    <t>Gestión documental</t>
  </si>
  <si>
    <t>Constante variación del personal a cargo de la clasificación y distribución de la correspondencia en la entrada.
PQRSD con alto grado de complejidad en interpretación. 
Ajustes normativos internos, que no son informados al Equipo de Gestión Documental</t>
  </si>
  <si>
    <t xml:space="preserve">Vencimiento de términos. 
Reprocesos administrativos. </t>
  </si>
  <si>
    <t>Alto volumen de solicitudes de expedientes
Personal insuficiente para atender la demanda de expedientes
Términos inexactos para la solicitudes de expedientes</t>
  </si>
  <si>
    <t>Vencimiento de términos.  
Afectación directa al área misional al no proveer los documentos requeridos. 
Posibles acciones jurídicas en contra de la entidad</t>
  </si>
  <si>
    <t>Desactualización del Sistema de Gestión Ambiental con requisitos legales ambientales.</t>
  </si>
  <si>
    <t>Desconocimiento de la normatividad ambiental.
Recursos físicos, humanos o financieros insuficientes</t>
  </si>
  <si>
    <t>Sanciones legales.
Procesos disciplinarios.</t>
  </si>
  <si>
    <t>Incumplimiento de requisitos y trámites legales ambientales en la adquisición de bienes y servicios</t>
  </si>
  <si>
    <t>Disposición de residuos sin cumplir las prácticas establecidas en la entidad</t>
  </si>
  <si>
    <t>Desconocimiento de los documentos asociados al Sistema de Gestión Ambiental
Desconocimiento de la normatividad ambiental
Recursos físicos, humanos o financieros insuficientes
Falta de definición de rutas de acceso</t>
  </si>
  <si>
    <t>Registro de gastos y pagos sin cumplimiento de requisitos legales</t>
  </si>
  <si>
    <t>Omisión en verificación de los documentos necesarios para los registros
Deficiencias en la planeación de la ejecución frente a los tiempos requeridos para el trámite  financiero por parte de las áreas ejecutoras.
Falta de verificación por parte de los supervisores y/o área técnica que solicita el trámite</t>
  </si>
  <si>
    <t>Gestión de egresos</t>
  </si>
  <si>
    <t>Posibles investigaciones y sanciones penales, disciplinarias, fiscales y administrativa.
Pérdida de recursos</t>
  </si>
  <si>
    <t>Programación del PAC que no corresponde a las necesidades reales</t>
  </si>
  <si>
    <t>Envío inoportuno y/o inexacto de las solicitudes de pago a la financiera por parte de los supervisores de los contratos</t>
  </si>
  <si>
    <t>Inadecuada ejecución del PAC, que afecta el cumplimiento de compromisos, metas, asignación y disponibilidad de recursos 
Sanciones por parte del Ministerio de Hacienda 
Negación de recursos para el mes solicitado por parte del Ministerio de Hacienda</t>
  </si>
  <si>
    <t xml:space="preserve">Generación de obligaciones con inconsistencias en la aplicación de las deducciones tributarias </t>
  </si>
  <si>
    <t>Cálculo de las deducciones tributarias de manera incorrecta en las obligaciones.
Desconocimiento de la norma</t>
  </si>
  <si>
    <t>Sanciones por parte de la Dirección de Impuestos y Aduanas Nacionales</t>
  </si>
  <si>
    <t>Gestión contable</t>
  </si>
  <si>
    <t>Estados Financieros que no cumplen con las características fundamentales y de mejora establecidas por el marco normativo para las Entidades de Gobierno.</t>
  </si>
  <si>
    <t>Imprecisiones en la información oficial de la cartera a cargo de la ANT</t>
  </si>
  <si>
    <t xml:space="preserve">Imprecisión en los valores reportados. 
Manejo manual de la información 
Insuficiencia en la información para la identificación del ingreso y/o el tercero </t>
  </si>
  <si>
    <t>Gestión de ingresos y cartera</t>
  </si>
  <si>
    <t>Inexactitud en el registro y control de los ingresos
Posible afectación de la razonabilidad de los estados financieros
Afectación de los estados de cuenta por arrendatario</t>
  </si>
  <si>
    <t>Fallas en la constitución de la reserva presupuestal</t>
  </si>
  <si>
    <t>Desagregación y administración del presupuesto</t>
  </si>
  <si>
    <t xml:space="preserve">Incumplimiento y no conformidad de reportes e informes de avance de planes de acción y proyectos de inversión </t>
  </si>
  <si>
    <t>Base de datos e información sin criterios de calidad
Desconocimiento de tiempos, procedimientos y responsables del proceso de seguimiento y gestión de la información
Omisión de la tarea referente al reporte de ejecución presupuestal y físico de proyectos de inversión, del procedimiento SEYM-P-006 SEGUIMIENTO A LA EJECUCIÓN PRESUPUESTAL Y DE METAS
Desconocimiento de los aplicativos y criterios de registro, diligenciamiento y reporte de información de avance en la ejecución de proyectos de inversión</t>
  </si>
  <si>
    <t>Seguimiento y evaluación a la ejecución presupuestal</t>
  </si>
  <si>
    <t>Estados de avance o mediciones erróneas 
Incompatibilidad en la información reportada en las diferentes herramientas
Información poco fiable para el desarrollo y desempeño de otros procesos
Incumplimiento de la normativa vigente
Pérdida gradual de credibilidad e imagen</t>
  </si>
  <si>
    <t>Liberación de productos no conformes con los requisitos.</t>
  </si>
  <si>
    <t>Desconocimiento de requisitos y/o lineamientos para el desarrollo de productos y/o salidas.
Desconocimiento de cambios normativos.
Ausencia de control en la ejecución de las actividades de los procedimientos.</t>
  </si>
  <si>
    <t xml:space="preserve">Liberación de productos y servicios, y control de salidas no conformes </t>
  </si>
  <si>
    <t>Quejas o reclamos.
Reprocesos.</t>
  </si>
  <si>
    <t>Incumplimiento del Plan Anual de Auditoría Interna.</t>
  </si>
  <si>
    <t>Inexistencia de un cronograma que establezca la periodicidad de las actividades a presentarse.
Falencias en el monitoreo del programa anual de auditoría aprobado.
Insuficiencia en la planeación y priorización de las actividades programadas en el Plan anual de auditoría.
Inobservancia de las normas existentes y/o sus actualizaciones.
Insuficiencia e incompetencia del recurso humano.
Inoportunidad e impertinencia de la información allegada para análisis.
Coyunturas en los procesos de la Entidad que no permitan atender las actividades programadas. 
Fallas en el funcionamiento de los sistemas de información.
Pérdida de información (física/electrónica) durante la ejecución de la actividad.</t>
  </si>
  <si>
    <t>Auditoría interna: Aseguramiento y consulta</t>
  </si>
  <si>
    <t>Extemporaneidad en la entrega de informes de resultados (actividades de auditoria y seguimiento a la gestión institucional).
No contar con elementos de evaluación sobre el estado de los procesos y dependencias de la entidad.
Afectaciones en la operación y gestión de los procesos de la Agencia.
Impertinencia de los resultados comunicados a las partes interesadas.
Deterioro de la imagen institucional.
Pérdida de credibilidad y confianza de las partes interesadas y organismos de control.</t>
  </si>
  <si>
    <t xml:space="preserve">Consolidación y seguimiento a planes de mejoramiento </t>
  </si>
  <si>
    <t>Incumplimiento en la ejecución de los planes y proyectos Institucionales.</t>
  </si>
  <si>
    <t>Seguimiento y evaluación del desempeño de procesos, planes, programas y proyectos</t>
  </si>
  <si>
    <t xml:space="preserve">Diseño inoportuno de herramientas, instrumentos o modelos de operación para la gestión
Retrasos en la entrega de productos y o servicios
Incumplimiento del cronograma de ejecución de acuerdo a la programación de metas 
Incumplimiento de acuerdos a nivel de servicios
Falencia de atención a los grupos de interés </t>
  </si>
  <si>
    <t>Revisión y preaprobación del Plan Estrategico de TTHH por parte de la Secretaría General.</t>
  </si>
  <si>
    <t>Subdirección de Talento Humano</t>
  </si>
  <si>
    <t>Que las estrategias y acciones planificadas aseguren la gestión y el desarrollo del talento humano de la Agencia.</t>
  </si>
  <si>
    <t>Se Formula el Plan Estrategico de Talento Humano y se somete a revisión y aprobación por parte de Secretaria General.</t>
  </si>
  <si>
    <t>Se tienen en cuenta las observaciones realizadas para llevar a cabo los ajustes a que haya lugar.</t>
  </si>
  <si>
    <t>Plan Estrategico de Talento Humano.</t>
  </si>
  <si>
    <t>Asegurar que se ejecuten oportunamente las acciones planificadas.</t>
  </si>
  <si>
    <t>Informe de ejecución del PETH</t>
  </si>
  <si>
    <t>Verificar el estado de actualización del aplicativo Meta4 - SIGEP para liquidación de la Nómina (SIGEP módulo nómina).</t>
  </si>
  <si>
    <t>Verificación del nivel de ejecución del Programa de liquidación y pago de nómina.</t>
  </si>
  <si>
    <t>Constancia de actualización del aplicativo</t>
  </si>
  <si>
    <t>Informe de ejecución del Programa de liquidación y pago de nómina.</t>
  </si>
  <si>
    <t>Asegurar la veracidad del reporte de novedades laborales y prestacionales.</t>
  </si>
  <si>
    <t>Se elabora una verificación de los niveles de ejecición de las actividades planificadas y se elabora un informe de seguimiento.</t>
  </si>
  <si>
    <t>Nueva verificación de la posible inconsistencia, 
Ajustes en el presupuesto,
Notificación a los interesados de la inconsistencia y corrección.
Notificación a los interesados del trámite a seguir.</t>
  </si>
  <si>
    <t>Ajustes de los Planes relacionados con el desarrollo del talento Humano.
Ajustes en el presupuesto.
Solicitud y tramite de ajustes a Planes y Presupuesto. Se realiza conforme
a los procedimientos establecidos por la Oficina de Planeación.</t>
  </si>
  <si>
    <t>Reportes de seguimiento,
Comunicaciones entre enlaces,
Reportes o comunicaciones a la Oficina de Planeación</t>
  </si>
  <si>
    <t>Documentos sobre los cuales se remite la información de Nomina a la Subdirección de Talento Humano,
Matriz de Seguimiento Gastos de Personal.</t>
  </si>
  <si>
    <t>Seguimiento de las Actividades Programadas en el Plan de Acción de la Subdirección de Talento Humano.</t>
  </si>
  <si>
    <t>Realizar seguimiento al presupuesto de gastos de personal.</t>
  </si>
  <si>
    <t xml:space="preserve">Informe de seguimiento Actividades del Plan de Acción </t>
  </si>
  <si>
    <t>Matriz de seguimiento</t>
  </si>
  <si>
    <t>Verificación del cumplimiento en la ejecución de las actividades del PETTHH</t>
  </si>
  <si>
    <t>Se elabora una verificación de los niveles de ejecición de las actividades planificadas y se elabora un informe de seguimiento al PETTHH.</t>
  </si>
  <si>
    <t>Liquidación de contratos fuera de términos.</t>
  </si>
  <si>
    <r>
      <rPr>
        <b/>
        <sz val="12"/>
        <rFont val="Arial"/>
        <family val="2"/>
      </rPr>
      <t xml:space="preserve">IMPACTO
</t>
    </r>
    <r>
      <rPr>
        <sz val="12"/>
        <rFont val="Arial"/>
        <family val="2"/>
      </rPr>
      <t xml:space="preserve">
</t>
    </r>
    <r>
      <rPr>
        <b/>
        <sz val="12"/>
        <rFont val="Arial"/>
        <family val="2"/>
      </rPr>
      <t>Catastrófico</t>
    </r>
    <r>
      <rPr>
        <sz val="12"/>
        <rFont val="Arial"/>
        <family val="2"/>
      </rPr>
      <t xml:space="preserve"> (5):  valor ≥50%
</t>
    </r>
    <r>
      <rPr>
        <b/>
        <sz val="12"/>
        <rFont val="Arial"/>
        <family val="2"/>
      </rPr>
      <t>Mayor</t>
    </r>
    <r>
      <rPr>
        <sz val="12"/>
        <rFont val="Arial"/>
        <family val="2"/>
      </rPr>
      <t xml:space="preserve"> (4): valor ≥20%
</t>
    </r>
    <r>
      <rPr>
        <b/>
        <sz val="12"/>
        <rFont val="Arial"/>
        <family val="2"/>
      </rPr>
      <t>Moderado</t>
    </r>
    <r>
      <rPr>
        <sz val="12"/>
        <rFont val="Arial"/>
        <family val="2"/>
      </rPr>
      <t xml:space="preserve"> (3): valor ≥5%
</t>
    </r>
    <r>
      <rPr>
        <b/>
        <sz val="12"/>
        <rFont val="Arial"/>
        <family val="2"/>
      </rPr>
      <t>Menor</t>
    </r>
    <r>
      <rPr>
        <sz val="12"/>
        <rFont val="Arial"/>
        <family val="2"/>
      </rPr>
      <t xml:space="preserve"> (2): valor ≥1%
</t>
    </r>
    <r>
      <rPr>
        <b/>
        <sz val="12"/>
        <rFont val="Arial"/>
        <family val="2"/>
      </rPr>
      <t>Insignificante</t>
    </r>
    <r>
      <rPr>
        <sz val="12"/>
        <rFont val="Arial"/>
        <family val="2"/>
      </rPr>
      <t xml:space="preserve"> (1): valor≥0,5%</t>
    </r>
  </si>
  <si>
    <t>Grupo de Contratos</t>
  </si>
  <si>
    <t>Ejercer la supervisión de los contratos y convenios en forma oportuna y correcta.</t>
  </si>
  <si>
    <t>Mediante la aplicación del manual de supervisión y haciendo seguimiento a la ejecución y el cumplimiento de las obligaciones en los contratos al finalizar cada mes, como requisito previo a los pagos.</t>
  </si>
  <si>
    <t>Permiten realimentar y hacer ajustes en los controles establecidos.</t>
  </si>
  <si>
    <t>Solicitudes formales por parte de los supervisores a los contratistas, Diligenciamiento del formato ADQBS-F-001-RECIBIDO A SATISFACCIÓN INFORME DE ACTIVIDADES Y ORDEN DE PAGO CONTRATISTAS y otros informes realizados por el supervisor respecto de los contratos a su cargo.</t>
  </si>
  <si>
    <t>Verificación mensual del cumplimiento de obligaciones del contratista y aprobación de las cuentas de cobro.</t>
  </si>
  <si>
    <t>Verificación final del supervisor y elaboración del informe final de supervisión.</t>
  </si>
  <si>
    <t>Adelantar con la debida oportunidad y en los términos de ley, la liquidación de los contratos y convenios a que haya lugar.</t>
  </si>
  <si>
    <t>Mediante la aplicación del manual de contratación, el procedimiento ADQBS-P-002-Liquidación bilateral de contratos o convenios y solicitando previamente los informes finales  de supervisión de los contratos y el estado o balance de pagos respectivo.</t>
  </si>
  <si>
    <t>Memorandos de solicitud de liquidación de los contratos o convenios, remisión de Informes finales de supervisión, Actas de liquidación final debidamente refrendadas.</t>
  </si>
  <si>
    <t>Realizar verificaciones con periodicidad mensual, a fin de identificar las situaciones que configuren la existencia de un contrato realidad en el marco de la ejecución de los contratos de prestación de servicios profesionales y de apoyo a la gestión suscritos por la entidad.</t>
  </si>
  <si>
    <t>Seguimiento a la supervisión de contratos.</t>
  </si>
  <si>
    <t>Mediante la aplicación del manual de supervisión y haciendo seguimiento a las labores de supervisión de los contratos.</t>
  </si>
  <si>
    <t>Informes de supervisón, realización de charlas o capacitaciones con el personal supervisor de los contratos.</t>
  </si>
  <si>
    <t>Nivel de eficacia en el cumplimiento de las obligaciones contractuales=
Cantidad ejecutada acumulada de las obligaciones contractuales x 100 / Meta planificada acumulada para el periodo reportado</t>
  </si>
  <si>
    <t>Realizar corrección inmediata.
Notificar a los interesados.
Hacer reunión de equipo para analizar las causas del incumplimiento presentado y formular las acciones correctivas correspondientes.
Incluir acciones correctivas en Plan de mejoramiento del proceso responsable.</t>
  </si>
  <si>
    <t>Acción correctiva.
Plan de mejoramiento.</t>
  </si>
  <si>
    <t xml:space="preserve"> Incumplimiento de las obligaciones de un contrato y/o convenio.</t>
  </si>
  <si>
    <t xml:space="preserve">Capacitaciones a los supervisores </t>
  </si>
  <si>
    <t>Número de Capacitaciones realizadas</t>
  </si>
  <si>
    <t>Realizar liquidación inmediata.
Notificar a los interesados.
Hacer reunión de equipo para analizar las causas del incumplimiento presentado y formular las acciones correctivas correspondientes.
Incluir acciones correctivas en Plan de mejoramiento del proceso responsable.</t>
  </si>
  <si>
    <t>Correos enviados a las áreas técnicas a cargo de las liquidaciones.
Actas de reunión.
Acción correctiva.
Plan de mejoramiento.</t>
  </si>
  <si>
    <t xml:space="preserve">Memorando a los Supervisores informando sobre liquidaciones pendientes </t>
  </si>
  <si>
    <t>Capacitaciones a los supervisores</t>
  </si>
  <si>
    <t xml:space="preserve">Número de memorando </t>
  </si>
  <si>
    <t>Verificación del cumplimiento términos procesales.</t>
  </si>
  <si>
    <t>Asegurar que se cumplen los términos en las etapas de los procesos disciplinarios que se adelantan.</t>
  </si>
  <si>
    <t>Se realiza la revisión de la base de datos de expedientes activos e inactivos.</t>
  </si>
  <si>
    <t>Analizar y proyectar el auto correspondiente y de ser necesario compulsar copias, para efectuar la respectiva investigación.</t>
  </si>
  <si>
    <t>Matriz de procesos disciplinarios</t>
  </si>
  <si>
    <t>Secretaría General</t>
  </si>
  <si>
    <t xml:space="preserve">Nivel de eficacia de las liquidaciones=
Número de liquidaciones realizadas/ 
Número de liquidaciones detectadas con inconsistencias frente a reportes x 100
Se considera materializado el riesgo cuando el resultado 
es inferior al 100% </t>
  </si>
  <si>
    <t>Nivel de eficacia del Plan Estratégico de TTHH=
Número de metas con incumplimiento según seguimiento semestral / 
Número de metas planificadas en el PETTHH x 100
Se considera materializado el riesgo cuando el resultado 
es inferior al 100% para el periodo reportado</t>
  </si>
  <si>
    <t xml:space="preserve">Nivel de cumplimiento=
Número de procesos en ejecución durante el periodo/ 
Número de procesos detectadas con incumplimiento de términos procesales x 100
Se considera materializado el riesgo cuando el resultado 
es inferior al 100% </t>
  </si>
  <si>
    <t>Archivo  del caso
Notificación a los interesados</t>
  </si>
  <si>
    <t>Autos
Notificaciones
Comunicaciones</t>
  </si>
  <si>
    <t xml:space="preserve">Implementación del Software SICI "Sistema de Control Interno Disciplinario" </t>
  </si>
  <si>
    <t>Porcentaje de Implementación del Software</t>
  </si>
  <si>
    <t>Verificación y registro en base de datos de prestamos de expedientes.</t>
  </si>
  <si>
    <t>Control de préstamos de procesos disciplinarios en fisico.</t>
  </si>
  <si>
    <t>Alimentación de la base de datos del control de préstamos.</t>
  </si>
  <si>
    <t>Reconstrucción del expediente
Investigación disciplinaria por parte de entes de control</t>
  </si>
  <si>
    <t>Base de datos implementada</t>
  </si>
  <si>
    <t xml:space="preserve">
Nivel de seguridad de los expedientes=
Número de expedientes perdidos durante el periodo/ 
Número de expedientes registrados en base de datos x 100
Se considera materializado el riesgo cuando el resultado 
es inferior al 100% </t>
  </si>
  <si>
    <t xml:space="preserve">Reconstrucción de expediente 
Investigación disciplinaria correspondiente    </t>
  </si>
  <si>
    <t xml:space="preserve">Expediente reconstruido </t>
  </si>
  <si>
    <t xml:space="preserve">Seguimiento a bases de datos de préstamo de expedientes disciplinarios.                  </t>
  </si>
  <si>
    <t>Informe de seguimiento</t>
  </si>
  <si>
    <t>Verificación y conciliación de inventarios</t>
  </si>
  <si>
    <t>Optimizar el manejo del inventario y controlarlo sistemáticamente</t>
  </si>
  <si>
    <t>Subdirección Administrativa y Financiera</t>
  </si>
  <si>
    <t>Contratar proveedor del aplicativo APOTEOSYS teniendo en cuenta las necesidades de la ANT</t>
  </si>
  <si>
    <t>Se realiza la corrección inmediata.</t>
  </si>
  <si>
    <t>Informe de implementación de la herramienta</t>
  </si>
  <si>
    <t>Pérdida parcial o completa del conocimiento de la Entidad</t>
  </si>
  <si>
    <t>Revisar oportunidades de mejora</t>
  </si>
  <si>
    <t>Dependencias ANT</t>
  </si>
  <si>
    <t xml:space="preserve">Identificar oportunidades de mejora para trabajarlas internamente y así utilizar el
conocimiento y la experiencia de las personas para introducir cambios que contribuyan a incrementar la gestión institucional. </t>
  </si>
  <si>
    <t>Se revisa la forma oportunidades de cambio y mejoramiento, la guía de gestión del conocimiento y los lineamientos de innovación.</t>
  </si>
  <si>
    <t xml:space="preserve">Se llevan a cabo espacios de trabajo para generar ideas e implementar cambios. </t>
  </si>
  <si>
    <t>INTI -F-014 FORMA NECESIDADES Y OPORTUNIDADES DE MEJORA</t>
  </si>
  <si>
    <t>Validación de equipos previa al uso de equipos topográficos</t>
  </si>
  <si>
    <t>Verificación de tiempós transcurridos en las etapas del proceso.</t>
  </si>
  <si>
    <t>Verificación de la calidad de la información topográfica recibida.</t>
  </si>
  <si>
    <t>GINFO-F-006 - Hoja de vida de equipos
Cronograma de mantenimiento</t>
  </si>
  <si>
    <t>Cuando el equipo presenta novedades y no se considera optimo para la ejecución de la actividad, se declara y registra como no disponible en el aplicativo GALILEO, para evitar que sea seleccionado y usado en campo.
En los casos que el profesional determine que un equipo requiere mantenimiento, mediante una evaluación se define el tipo de mantenimiento.</t>
  </si>
  <si>
    <t>Con base en el manual de funcionamiento de la casa matriz de los equipos de topografía, se realiza la prueba del funcionamiento completo del equipos asi como de sus accesorios.</t>
  </si>
  <si>
    <t>Asegurar el estado optimo del equipo topográfico disponible en el aplicativo GALILEO</t>
  </si>
  <si>
    <t>Equipo Geografía y topografía</t>
  </si>
  <si>
    <t>Tabla de control de actividades con fechas de recepción, asignación, aprobación y entrega.</t>
  </si>
  <si>
    <t>Cuando el producto presenta demoras en la entrega, se hace seguimiento de la actividad para evaluar las observaciones del profesional asignado, de esta manera informar los motivos de dicha demora y entregar el producto conforme a la solicitud.
Cuando la solicitud se realiza por parte de la misional con tiempos vencidos o tiempos extraordinarios de entrega se genera la alerta para definir una fecha de entrega aproximada.</t>
  </si>
  <si>
    <t>De acuerdo con la solicitud realizada por parte del proceso misional se revisa el alcance de la solicitud y se registra en la tabla de control de actividades, el procedmiento con la fecha de recepción de la solicitud, se asigna a un profesional donde se registra la fecha de asignación, se hace seguimiento de la ejecución de las actividades hasta el momento de la entrega para aprobación del producto donde se registra la fecha de aprobación y se registra la fecha de entrega una vez el producto solicitado sea remitido al solicitante</t>
  </si>
  <si>
    <t>Asegurar la entrega de información topográfica en los tiempos establecidos en el procedimiento</t>
  </si>
  <si>
    <t>Asegurar que la información topográfica generada por el equipo de geografía y topografía o por parte de los operadores, convenios o terceros se encuentre conforme a los requisitos técnicos mínimos establecidos en las guías e instructivos de la ANT antes de ser entregada al proceso misional solicitante.</t>
  </si>
  <si>
    <t>Se realiza verificación y registro de los productos derivados del procedimiento topográfico, realizado por el equipo de geografía y topografía o por parte de los operadores, convenios o terceros, según sea el caso.
Con base en la cantidad de productos a revisar se define una muestra minima del 20% y se realiza una verificación de todos los elementos asociados al producto para dictar validación o corrección de los elementos que lo conforman.</t>
  </si>
  <si>
    <t>Todo producto no conforme por control de calidad se retorna al ejecutor, al cual se informa las observaciones para el ajuste indicado.</t>
  </si>
  <si>
    <t>Tabla de control de actividades, campo de aseguramiento de calidad.</t>
  </si>
  <si>
    <t xml:space="preserve">Revisión periodica e impulso de los procesos de Revocatoria en curso, mediante dligenciamiento de lista de chequeo y/o matriz de revocatoria. </t>
  </si>
  <si>
    <t>Realizar la revisión jurídica previa a
la decisión sobre la solicitud de
adjudicación</t>
  </si>
  <si>
    <t>Se verifica y revisa físicamente cada uno de los folios que conforman el expediente y el
cumplimiento de requisitos.</t>
  </si>
  <si>
    <t xml:space="preserve">Si en la actuación se advierte un obstaculo puramente formal, en aplicación del principio de
eficacia, se haran los ajustes correspondientes para tomar la decisión de fondo.
</t>
  </si>
  <si>
    <t>ACCTI-F-026 FORMA REVISIÓN JURÍDICA</t>
  </si>
  <si>
    <t>Asegurar el cumplimiento de requisitos legales en los casos a resolver.</t>
  </si>
  <si>
    <t>Subdirección de
Acceso a Tierras por
Demanda y
Descongestión
Subdirección de
Acceso a tierras por
zonas focalizadas</t>
  </si>
  <si>
    <t>Realizar cruce de información que
valide requisitos mínimos</t>
  </si>
  <si>
    <t xml:space="preserve">Mediante la consulta
de información en las bases de datos: IGAC, DIAN, SISBEN, RUPTA, RUES, RUAF, RUV,
SIPOD, Bases de datos INCODER-INCORA, Aplicativos ANT, Registraduria General de la
Nación, ORIP, DAFP-SIGEP, Antecedentes Policía, Procuraduría y Contraloria. </t>
  </si>
  <si>
    <t>Asegurar el cumplimiento de los requisitos para ser sujeto de reforma agraria, M</t>
  </si>
  <si>
    <t>Subdirección de
Acceso a Tierras por
Demanda y
Descongestión</t>
  </si>
  <si>
    <t xml:space="preserve">Se expede Auto de Archivo por
fallecimiento del solicitante o Auto
de no aceptación de la solicitud </t>
  </si>
  <si>
    <t xml:space="preserve">Auto de Archivo o Auto
de no aceptación de la solicitud </t>
  </si>
  <si>
    <t>Matriz de Revocatoria actualizada</t>
  </si>
  <si>
    <t>Revisar y valorar la solicitud y/o el
expediente para establecer la
procedencia y/o continuación de la
actuación administrativa</t>
  </si>
  <si>
    <t>solicitud aprobada</t>
  </si>
  <si>
    <t>Determinar oportunamente la procedencia para darle continuidad en la ruta correspondiente.</t>
  </si>
  <si>
    <t>El profesional asignado para su conocimiento revisará y valorará la solicitud de revocatoria, la
documentación aportada por el solicitante y/o el expediente recibido, a la luz de los requisitos
previstos por el artículo 72 de la Ley 160 de 1994 y 94 del Código de Procedimiento
Administrativo y de lo Contencioso Administrativo - Ley 1437 de 2011, a efectos de
determinar la procedencia o no del inicio de la actuación administrativa de Revocatoría
Directa o su continuación (frente al expediente).</t>
  </si>
  <si>
    <t>Si se determina que la petición esta incompleta y no se logra establecer su sentido, se solicita aclaración.
Si se establece que NO es procedente, se rechaza la solicitud de Revocatoria Directa, se ordena archivo y se notifica.</t>
  </si>
  <si>
    <t>Detectar con anticipación la proximidad de vencimiento de términos en el procedimiento de revocatoria.</t>
  </si>
  <si>
    <t>Mediante la verificación del estado del tramite, frente a los términos de cada caso.</t>
  </si>
  <si>
    <t>Se informa que alguna etapa estpa proxima a vencerse.</t>
  </si>
  <si>
    <t>1. Determinar cuál es la causa generadora de la materialización del riesgo.
2. Al existir un retraso en subsanar el error,  el profesional designado por el Subdirector determinara la causa del retraso.
3. Implementar corrección inmediata.
4: Determinar acción correctiva para evitar que vuelva a ocurrir.</t>
  </si>
  <si>
    <t>Corrección inmediata.
Acciones correctivas.</t>
  </si>
  <si>
    <t>Elaborar y adoptar una lista de chequeo para verificar los documentos  que  conforman el expediente de procesos de revocatoria.</t>
  </si>
  <si>
    <t>Actualizar el ACCTI-P-005 Procedimiento del acto de adjudicación que incluya lista de chequeo implementada, con avance de  socialización de los documentos actualizados a los colaboradores de la SATDD.</t>
  </si>
  <si>
    <t>Actualizar la matriz de revocatoria,  que incluya criterios de control en las etapas del procedimiento de revocatoria.</t>
  </si>
  <si>
    <t>Lista de chequeo publicada en intranet /lista de chequeo programada</t>
  </si>
  <si>
    <t>Matriz de revocatoria actualizada /matriz de revocatoria</t>
  </si>
  <si>
    <t>Realizar seguimiento y acompañamiento a la implementación de la iniciativa comunitaria</t>
  </si>
  <si>
    <t>Dirección de Asuntos
Étnicos</t>
  </si>
  <si>
    <t>Asegurar el cumplimiento técnico, financiero y administrativo en la ejecución de las iniciativas comunitarias.</t>
  </si>
  <si>
    <t>INTI-F-008 FORMA ACTA DE REUNIÓN
INTI-F-009 FORMA LISTADO DE ASISTENCIA</t>
  </si>
  <si>
    <t>Se generan comunicaciones solicitando implementar las acciones correctivas para lograr cumplimiento.</t>
  </si>
  <si>
    <t>La ANT brinda acompañamiento a las comunidades en la ejecución técnica, financiera y administrativa durante su desarrollo, de acuerdo con el cronograma de ejecución.
Para las iniciativas comunitarias de las vigencias 2016 y 2017, se debe aplicar el procedimiento
ACCTI-P-009 (VERSIÓN 1) y el instructivo ACCTI-I-002 Implementación de iniciativas comunitarias con
enfoque diferencial étnico, asociadas al componente de legalización de tierras.</t>
  </si>
  <si>
    <t xml:space="preserve"> </t>
  </si>
  <si>
    <t xml:space="preserve"> Verificar documentación para
solicitar visita técnica</t>
  </si>
  <si>
    <t>Verificar oferta voluntaria de predio.</t>
  </si>
  <si>
    <t xml:space="preserve">Que la información de la oferta voluntaria, contemple los aspectos obligatorios
contenidos en la forma ACCTI-F-021 FORMA OFERTA VOLUNTARIA DE PREDIOS.
Adicionalmente verificar el cumplimiento de los requisitos a través de la forma ACCTI-F020 FORMA LISTA DE CHEQUEO. </t>
  </si>
  <si>
    <t>Si llegase a faltar algún documento solicitado en la forma, el profesional asignado
procederá a solicitarlo al oferente. Si pasado un mes el oferente no allega los documentos
solicitados se reporta como un desistimiento tácito. Excepto en los casos en los que se
acuerde un término adicional entre la ANT y el propietario o el enlace técnico de la
organización campesina y/o comunidad étnica.
De no cumplir con la totalidad de los documentos en el tiempo establecido se dara por
incumplido y se procede al auto archivo del radicado.</t>
  </si>
  <si>
    <t>ACCTI-F-021 FORMA OFERTA VOLUNTARIA DE PREDIOS
ACCTI-F-020 FORMA LISTA DE CHEQUEO</t>
  </si>
  <si>
    <t>Se revisa que la información de la oferta voluntaria con el apoyo de una forma que facilta la tarea.</t>
  </si>
  <si>
    <t xml:space="preserve">Dirección de Asuntos
Étnicos </t>
  </si>
  <si>
    <t>ACCTI-F-020 FORMA LISTA DE CHEQUEO</t>
  </si>
  <si>
    <t>Asegurar que todos los documentos requeridos, hasta esta fase,
esten en el expediente.</t>
  </si>
  <si>
    <t xml:space="preserve"> Con base en una lista de chequeo se verfica, que en el expediente esten todos los documentos requeridos, hasta esta fase, en particular el uso de suelo y certificado ambiental.</t>
  </si>
  <si>
    <t>Se solicita el ajuste al responsable del documento con pendiente.</t>
  </si>
  <si>
    <t>Seguimiento mensual de la usabilidad del Sistema de Información de Tierras -SIT.</t>
  </si>
  <si>
    <t>Informe mensual de la usabilidad del Sistema de Información de Tierras -SIT.</t>
  </si>
  <si>
    <t>Asegurar la oportunidad en la generación de informes.</t>
  </si>
  <si>
    <t>Se informan a los colaboradores, al Subdirector y al Director de Asuntos étnicos.</t>
  </si>
  <si>
    <t>Se verifica el estado y los tiempos transcurridos en la elaboracion de informes.</t>
  </si>
  <si>
    <t>Visitas Técnicas en territorio para validación de proveedores.</t>
  </si>
  <si>
    <t>Análisis crítico de la operatividad del procedimiento para determinar posibles modificaciones.</t>
  </si>
  <si>
    <t>Capacitación en la utilización del Sistema de Información de Tierras- SIT.</t>
  </si>
  <si>
    <t>Dirección de Asuntos Étnicos</t>
  </si>
  <si>
    <t xml:space="preserve">
Verificar pólizas de cumplimiento de los proveedores. </t>
  </si>
  <si>
    <t>Pólizas aprobadas/Número de Contratos Suscritos por Proveedores.</t>
  </si>
  <si>
    <t>Consultas con los actores de los procedimientos (Oficina Jurídica, Sub.Administrativa y Financiera, Planeación, Subdirección de Asuntos Étnicos)</t>
  </si>
  <si>
    <t>Diagnóstico al 100% de la funcionabilidad del Sistema de Información de Tierras para la Dirección de Asuntos Étnicos</t>
  </si>
  <si>
    <t>Gestión para que todos los procedimientos de formalización se incluyan dentro del Sistema de Información de Tierras -SIT</t>
  </si>
  <si>
    <t>Nivel de eficacia en la ejecución de visitas programadas.</t>
  </si>
  <si>
    <t>Nivel de eficacia en la ejecución de capacitaciones programadas.</t>
  </si>
  <si>
    <t>1. Determinar cuál es la causa generadora de la materialización del riesgo.
2. Se realiza el análisis y se establecen las posibles soluciones   
3. Se determinad acciones para cada causa.
4. Notificar a los involucrados</t>
  </si>
  <si>
    <t>Acciones correctivas</t>
  </si>
  <si>
    <t>Verificar las condiciones y restricciones de los aspirantes al SIRA</t>
  </si>
  <si>
    <t>Verificación de la revisión jurídica, técnica y ambiental de los predios con postulaciones activas.</t>
  </si>
  <si>
    <t xml:space="preserve">Verificación técnica y financiera por parte del Comité de Seguimiento en la implementación del Proyecto Productivo frente a las condiciones del predio.
</t>
  </si>
  <si>
    <t>Realizar el estudio de la solicitud para verificar las condiciones del aspirante y su cónyuge o compañero(a) permanente frente
a los requisitos de los sujetos de atención y las prohibiciones para la adjudicación del SIRA en el proceso de libre concurrencia
conforme a los artículos 8 y 9 del Acuerdo 005 de 2016.</t>
  </si>
  <si>
    <t>Se declara como No habilitado.</t>
  </si>
  <si>
    <t>BASE DE DATOS REGISTRO DE POSTULACIONES con el Listado de solicitudes habilitadas y no habilitas con
observaciones</t>
  </si>
  <si>
    <t>Subdirección de Acceso a Tierras en Zonas Focalizadas</t>
  </si>
  <si>
    <t xml:space="preserve">Se debe consultar en la forma solicitud de inscripción única, los documentos soporte allegados por el postulante y las bases de datos como: DIAN, Policía Nacional, SISBEN, RUV, RUES,Procuraduría General de la Nación, Contraloría General de la República, ANT- Histórico, CNSC y/o SIGEP y las demás que se consideren necesarias. </t>
  </si>
  <si>
    <t>Acta de reunión y listado de asistencia</t>
  </si>
  <si>
    <t>Asegurar que las postulaciones activas cumplen requisitos jurídicos, técnicos y ambientales.</t>
  </si>
  <si>
    <t xml:space="preserve">En Acta de reunión y listado de asistencia, se revisen los conceptos de propietario y estudio de títulos sobre los códigos de proyectos con postulaciones de predios activas, tomando una muestra aleatoria del 3%. </t>
  </si>
  <si>
    <t>Asegurar que la implementación de los proyectos productivos sea tecnicamente viable frente a las condiciones del predio.</t>
  </si>
  <si>
    <t xml:space="preserve"> Tomando como muestra el 1% de los códigos de proyectos que se encuentren en Comité de compras, el Comité de Seguimiento realiza la verificación técnica y financiera de la implementación del Proyecto Productivo frente a las condiciones del predio.</t>
  </si>
  <si>
    <t>Nuevo Acto Administrativo</t>
  </si>
  <si>
    <t>Actualizar los procedimientos "ACCTI-P-016 Materialización del subsidio - Adquisición del predio,  "ACCTI-P-017 Materialización del subsidio - Apoyo para cubrir los requerimientos financieros de la implementación del proyecto productivo".</t>
  </si>
  <si>
    <t xml:space="preserve">Socializar a mínimo el 90% de los colaboradores  de la SATZF y a los profesionales que hagan parte de los convenios relacionados con subsidios, los procedimientos e  instructivos relacionados con Subsidios que se encuentren vigentes en el Sistema Integrado de Gestión.   </t>
  </si>
  <si>
    <t>Verificar el cumplimiento de procedimientos (ACCTI-P-016 Materialización del subsidio - Adquisición del predio,  "ACCTI-P-017 Materialización del subsidio - Apoyo para cubrir los requerimientos financieros de la implementación del proyecto productivo) mediante muestreo aleatorio de expedientes.</t>
  </si>
  <si>
    <t xml:space="preserve">90% colaboradores DAT: SATZF y de los convenios de subsidios capacitados en  los procedimientos e  instructivos relacionados con Subsidios </t>
  </si>
  <si>
    <t>Monitoreo y seguimiento a la formulación, implementación y actualización de los POSPR.</t>
  </si>
  <si>
    <t>Validar el Plan de Ordenamiento Social de la Propiedad Rural POSPR Operativo</t>
  </si>
  <si>
    <t xml:space="preserve">
</t>
  </si>
  <si>
    <t xml:space="preserve">La propuesta de POSPR Operativo, la Matriz Estratégica, el presupuesto y demás información presentada en el documento será validada por la DGOSP. </t>
  </si>
  <si>
    <t>INTI -F-008 Acta de Reunión</t>
  </si>
  <si>
    <t>¿Hay observaciones al documento POSPR - Operativo?
Si: Continuar con: Elaborar el documento POSPR Operativo.
No. Continuar con: Analizar la viabilidad del POSPR Operativo.</t>
  </si>
  <si>
    <t xml:space="preserve">Asegurar que el POSPR tiene capacidad para la intervención del municipio programado.
</t>
  </si>
  <si>
    <t>Subdirector de Planeación Operativa</t>
  </si>
  <si>
    <t>Dirección de Gestión del Ordenamiento Social de la Propiedad</t>
  </si>
  <si>
    <t>Determinar el estado de la formulación e implementación de los POSPR.</t>
  </si>
  <si>
    <t>Se realiza seguimiento a la ejecución de las actividades y productos a desarrollar en el marco de la ruta metodológica para la formulación, implementación y actualización de los Planes de
Ordenamiento Social de la Propiedad Rural - POSPR.</t>
  </si>
  <si>
    <t>Existen dos tipos de revisiones y ajustes, por un lado, los responsables en las
Subdirecciones pueden revisar sus indicadores y metas relacionados con la Ruta de
POSPR, e identificar la necesidad de modificarlos.
Por otra parte, se podrán realizar ajustes por errores de digitación o de forma.</t>
  </si>
  <si>
    <t xml:space="preserve"> Reportes de seguimiento</t>
  </si>
  <si>
    <t>Revisión para afrontar los limitantes a la intervención en municipio por parte del Comité Directivo de la Agencia Nacional de Tierras</t>
  </si>
  <si>
    <t>Acta del Comité Directivo</t>
  </si>
  <si>
    <t>Revisar las variables definidas en el instructivo de Programación de Zonas a Intervenir por la Agencia Nacional de Tierras mediante Planes de Ordenamiento Social de la Propiedad Rural, validar su pertinencia y si es del caso realizar su actualización.</t>
  </si>
  <si>
    <t>Instructivo actualizado publicado</t>
  </si>
  <si>
    <t>Aprobar el POSR Operativo.</t>
  </si>
  <si>
    <t>Determinar si el POSPR puede ser implementado, en razón a que se considera adecuado, conveniente y que tiene la capacidad de ser eficaz.</t>
  </si>
  <si>
    <t xml:space="preserve">La Dirección General, detrmina la
viabilidad de la implementación del POSPR, bajo el modelo de gestión por oferta y se comunica a las
dependencias misionales respectivas, así como a los entes territoriales para su conocimiento.
</t>
  </si>
  <si>
    <t>Ante la desaprobación se devuelve a la DGOSP, con las observaciones.
Si se aprueba, se continúa paralelamente con la expedición de la resolución de traslado de competencias para atención bajo el modelo de oferta y con la socialización del POSPR Operativo.</t>
  </si>
  <si>
    <t>Dirección General
DGOSP</t>
  </si>
  <si>
    <t>Validar el plan de trabajo para la formulación del POSPR Operativo</t>
  </si>
  <si>
    <t xml:space="preserve">La Dirección de Gestión de Ordenamiento Social de la propiedad analiza la propuesta del
plan de trabajo de la fase de formulación de POSPR Operativo, y en caso de ser necesario,
solicitará a la Subdirección de Planeación Operativa los ajustes al mismo, en caso contrario,
se dará Vo. Bo. para su ejecución.
</t>
  </si>
  <si>
    <t>¿Hay observaciones al plan de trabajo?
Si: Continuar con Realizar ajustes al plan de trabajo para la formulación de POSPR Operativo.
No. Continuar con dar Vo. Bo. al plan de trabajo para la formulación de POSPR Operativo.</t>
  </si>
  <si>
    <t>Asegurar la pertinencia y suficiencia del Plan de trabajo.</t>
  </si>
  <si>
    <t xml:space="preserve">Dirección de Gestión de Ordenamiento Social de la propiedad </t>
  </si>
  <si>
    <t>Plan de trabajo con resultado de la validación.</t>
  </si>
  <si>
    <t>La Dirección de Gestión de Ordenamiento Social de la Propiedad (DGOSP), revisa y en caso favorable da Vo. Bo. al plan de trabajo para iniciar las actividades de formulación del OSPR Operativo.</t>
  </si>
  <si>
    <t>Se solicitan ajustes al Plan de Trabajo.</t>
  </si>
  <si>
    <t>Plan de trabajo con visto bueno.</t>
  </si>
  <si>
    <t>Revisar y dar Vo. Bo. al plan de trabajo para la formulación de POSPR Operativo.</t>
  </si>
  <si>
    <t xml:space="preserve">Nivel de oportunidad=
100 - ((Número de Planes de trabajo detectados con retrasos o suspensión / Número de Planes de Trabajo finalizados durante el periodo) x 100)
Se considera materializado el riesgo cuando el resultado 
es inferior al 100% </t>
  </si>
  <si>
    <t>Realizar reuniones de acercamiento institucional con las entidades con competencias en el temas de seguridad en los municipios programados.</t>
  </si>
  <si>
    <t>La Dirección de Gestión de Ordenamiento Social de la propiedad analiza la propuesta del
plan de trabajo de la fase de formulación de POSPR Operativo, y en caso de ser necesario,
solicitará a la Subdirección de Planeación Operativa los ajustes al mismo, en caso contrario,
se dará Vo. Bo. para su ejecución.</t>
  </si>
  <si>
    <t xml:space="preserve">Nivel de cumplimiento=
100 - ((Número de Planes detectados con incumplimiento de operadores / Número de Planes finalizados durante el periodo) x 100)
Se considera materializado el riesgo cuando el resultado 
es inferior al 100% </t>
  </si>
  <si>
    <t>Revisar y analizar la información contenida en el
FISO y la documentación adjunta.</t>
  </si>
  <si>
    <t xml:space="preserve">Valorar la solicitud </t>
  </si>
  <si>
    <t>Cuando se trate de aspirante de acceso a tierras y formalización, se debe categorizar al aspirante, de acuerdo con lo dispuesto en los artículos 4, 5 y 6 del Decreto 902 de 2017, con el fin de
definir quiénes son: i) Sujetos de Acceso a tierra y formalización a título gratuito, ii) Sujetos de acceso a tierra y formalización a título parcialmente gratuito y iii) Sujetos de formalización a título oneroso.
Para los aspirantes a Formalización, el proceso de valoración culmina con la categorización y se continua con la actividad
No 8.
Para los aspirantes de Acceso a Tierra, una vez realizada la categorización, se realizará la evaluación y calificación de conformidad con lo dispuesto en el artículo 15 del Decreto Ley 902 de 2017 "ingreso y calificación" y articulo 45 de la Resolución 740 de 2017 "Factores de calificación y asignación de puntajes". 
Para el caso de las solicitudes diferentes a acceso y formalización identificadas en la actividad N° 3, la Dirección ó Subdirección competente realizará la corresppondiente valoración e informará a la Subdirección de Sistemas de Información la decisión adoptada frente a su inclusión o no inclusión en el RESO.</t>
  </si>
  <si>
    <t>Se repite la valoración y si continua la desviación, no se aprueba la inscripción.</t>
  </si>
  <si>
    <t>Subdirección de
Sistemas de
Información de Tierras</t>
  </si>
  <si>
    <t xml:space="preserve">Se analiza la información suministrada por el solicitante en el formulario FISO, al igual que la documentación adjunta,
de acuerdo con los requerimientos establecidos en el Decreto 902 y la Resolución 740 de 2017 que permitan su categorización y/o calificación.
De igual forma, las solicitudes diferentes de acceso a tierra y formalización, deberán ser analizadas por la subdireccion
misional competente a la cual fue remitida para determinar si es suficiente para resolver la solicitud.
</t>
  </si>
  <si>
    <t>Si la información presenta inconsistencias, se solicita resolver glosas.</t>
  </si>
  <si>
    <t>Formulario de Inscripción de Sujetos de Ordenamiento - FISO</t>
  </si>
  <si>
    <t xml:space="preserve">Nivel de eficacia=
100 - ((Número de casos resueltos detectados No Conformes / Número de casos resueltos durante el periodo) x 100)
Se considera materializado el riesgo cuando el resultado 
es inferior al 100% </t>
  </si>
  <si>
    <t>Validaciones automáticas que realiza el Módulo RESO en el Sistema Integrado de Tierras SIT.</t>
  </si>
  <si>
    <t xml:space="preserve">El Módulo RESO en el Sistema Integrado de Tierras SIT cuenta con validaciones automáticas que evitan el ingreso de información inconsistente. </t>
  </si>
  <si>
    <t>No se materializa el registro y se solicita resolver glosas.</t>
  </si>
  <si>
    <t>Reducir la probabilidad de resolver casos sin el cumplimiento de requisitos.</t>
  </si>
  <si>
    <t xml:space="preserve">Iniciar en el menor tiempo posible las acciones jurídicas y técnicas que subsanen las inconsistencias generadas. </t>
  </si>
  <si>
    <t>Informe de las acciones técnicas y jurídicas generadas por caso.</t>
  </si>
  <si>
    <t xml:space="preserve">Verificación de actividades detalladas de todo el ciclo de vida de desarrollo de software (análisis, diseño, desarrollo, pruebas, implementación y despliegue) a través de team fundation services. </t>
  </si>
  <si>
    <t>Revisar y aprobar diseño de la solución de software</t>
  </si>
  <si>
    <t>Diseño con observaciones en control de cambios y Diseño aprobado.</t>
  </si>
  <si>
    <t>No se aprueban y se solicitan ajustes.</t>
  </si>
  <si>
    <t>La dependencia solicitante y el equipo de construcción de software determinan si el diseño es adecuado, conveniente y eficaz.</t>
  </si>
  <si>
    <t>Reducir la probabilidad de incumplir los tiempos previostos para desarrollar una solución de software.</t>
  </si>
  <si>
    <t>Subdirección de Sistemas de Información de Tierras</t>
  </si>
  <si>
    <t xml:space="preserve">Reporte de Team fundation services. </t>
  </si>
  <si>
    <t>Se generan comunicaciones con alertas.</t>
  </si>
  <si>
    <t>La aplicación Team fundation services automaticamente verifica las actividades detalladas de todo el ciclo de vida de desarrollo de software (análisis, diseño, desarrollo, pruebas, implementación y despliegue)</t>
  </si>
  <si>
    <t>Reprogramación del recurso</t>
  </si>
  <si>
    <t>Crear un plan de continuidad del negocio.</t>
  </si>
  <si>
    <t>Actualizar el PETIC detallando los proyectos que se contemplan.</t>
  </si>
  <si>
    <t xml:space="preserve">Documento actualizado </t>
  </si>
  <si>
    <t>Plan Publicado</t>
  </si>
  <si>
    <t>Verificación del nivel de implementación de las soluciones desarrolladas.</t>
  </si>
  <si>
    <t>Lectura del indicador de nivel de implementación de las soluciones desarrolladas.</t>
  </si>
  <si>
    <t>Realizar capacitaciones a los usuarios.</t>
  </si>
  <si>
    <t>Se verifica en el sistema en nivel e uso de las aplicaciones y se determina, del total de soluciones desarrolladas, que porcentaje presenta el uso esperado.</t>
  </si>
  <si>
    <t>Asegurar que la solución de software si agregué valor y su uso reemplace las tareas manuales.</t>
  </si>
  <si>
    <t>Replantear la estrategia de uso y apropiación.
Mejorar las acciones de sensibilización y capacitación a usuarios.</t>
  </si>
  <si>
    <t>Documento Estrategia de Uso y apropiación
Listas de asistencia a sesiones de capacitación y sensibilización en uso de sistemas de información</t>
  </si>
  <si>
    <t xml:space="preserve">Crear el procedimiento de intercambio de información </t>
  </si>
  <si>
    <t xml:space="preserve">Nivel de perdida=
100 - ((Número de bienes perdidos o dañados / Número de bienes administrados durante el periodo) x 100)
Se considera materializado el riesgo cuando el resultado es inferior al 100% </t>
  </si>
  <si>
    <t>Actualización y publicación de lineamientos para el manejo y control administrativo de los bienes de la Agencia</t>
  </si>
  <si>
    <t># documentos actualizados y publicados asociados al manejo y control de bienes /
# documentos asociados al manejo y control de bienes</t>
  </si>
  <si>
    <t xml:space="preserve">Realizar corrección inmediata.
Notificar a los interesados.
Hacer reunión de equipo para analizar las causas del incumplimiento presentado y formular las acciones correctivas correspondientes.
</t>
  </si>
  <si>
    <t xml:space="preserve">Inventarios vigentes.
Actas de reunión.
Acción correctiva.
</t>
  </si>
  <si>
    <t xml:space="preserve">Acción correctiva.
</t>
  </si>
  <si>
    <t>Verificación del cumplimiento del cronográma de mantenimientos.</t>
  </si>
  <si>
    <t>Cronograma de mantenimientos.</t>
  </si>
  <si>
    <t>Mantenimiento vencido se atiende de inmediato</t>
  </si>
  <si>
    <t xml:space="preserve">Se hace seguimiento verificando que todos los mantenimientos programados se hayan realizado en las fechas establecidas. </t>
  </si>
  <si>
    <t>Detectar incumplimientos en las fechas establecidas para los mantenimientos.</t>
  </si>
  <si>
    <t xml:space="preserve">Nivel de eficacia=
100 - ((Número de mantenimientos preventivos incumplidos / Número de mantenimientos preventivos programados para el periodo) x 100)
Se considera materializado el riesgo cuando el resultado es inferior al 100% </t>
  </si>
  <si>
    <t>Realizar corrección inmediata.
Notificar a los interesados.
Hacer reunión de equipo para analizar las causas del incumplimiento presentado y formular las acciones correctivas correspondientes.</t>
  </si>
  <si>
    <t>Inventarios vigentes.
Actas de reunión.
Acción correctiva.</t>
  </si>
  <si>
    <t>Seguimiento al cronograma de mantenimientos</t>
  </si>
  <si>
    <t>Radicación de solicitud de comisión sin el cumplimiento de requisitos.</t>
  </si>
  <si>
    <t xml:space="preserve"> Aprobar o rechazar solicitud de comisión o autorización de viaje por el Ordenador del Gasto</t>
  </si>
  <si>
    <t>Aprobar o rechazar la solicitud de comisión y/o autorización de viaje por el Jefe directo o supervisor de contrato del solicitante.</t>
  </si>
  <si>
    <t>Se aprueba o rechaza la solicitud haciendo uso de la herramienta Ulises, acorde con el instructivo disponible en la misma y continua con la aprobación o rechazo de la solicitud de comisión o autorización de viaje por el
Ordenador del Gasto .</t>
  </si>
  <si>
    <t>Reducir la probabilidad de que se adelanten gestiones ante una solicitud que no va a ser aprobada y que va a generar un reproceso.</t>
  </si>
  <si>
    <t>Se rechaza total o parcialmente y, en este último caso, se solicitan los ajustes.</t>
  </si>
  <si>
    <t>Solicitud aprobada o rechazada.</t>
  </si>
  <si>
    <t>Se confiere o niega la solicitud de comisión y/o autorización de viaje por
parte del Ordenador del Gasto en el aplicativo Ulises, acorde con el instructivo disponible en la misma herramienta y de acuerdo con los
lineamientos contemplados en el presente procedimiento y la Resolución Interna de directrices internas para la gestión de comisiones.</t>
  </si>
  <si>
    <t xml:space="preserve">Si la solicitud es aprobada y requiere solicitar tiquetes aéreos, se emiten dichos tioquetes. Si no requiere tiquetes aéreos, se genera una planilla de comisiones y/o autorización de viaje aprobadas por el Ordenador del Gasto. 
Si se niega la solicitud de comisión y/o autorización de viaje, termina el
procedimiento. </t>
  </si>
  <si>
    <t>Verificación de cumplimiento del  Plan de Gestión Integral de Residuos peligrosos.</t>
  </si>
  <si>
    <t>Informe de seguimiento al Plan</t>
  </si>
  <si>
    <t>Se priorizan las actividades con incumplimiento</t>
  </si>
  <si>
    <t>Se revisan los compromisos pendientes, los plazos para cumplirlos y los avances. Se evalua el nivel de cumplimiento y se identifican incumplimientos.</t>
  </si>
  <si>
    <t>Reducir la probabilidad de incumplir metas establecidas en el Plan de Gestión Integral de Residuos.</t>
  </si>
  <si>
    <t xml:space="preserve">Nivel de eficacia=
Porcentaje de metas cumplidas oportunamente, para el periodo reportado.
Se considera materializado el riesgo cuando el resultado es inferior al 100% </t>
  </si>
  <si>
    <t>Verificación en fase precontractual de los criterios ambientales acogidos por los lineamientos e instructivos impartidos por Colombia Compra Eficiente.</t>
  </si>
  <si>
    <t xml:space="preserve">Visto bueno u observaciones a estudios y documentos previos, sobre el cumplimiento de los criterios ambientales acogidos. </t>
  </si>
  <si>
    <t xml:space="preserve">Los abogados del grupo de contratos verifican el cumplimiento e requisitos legales de toda naturaleza, incluyendo los ambientales, sobre los estudios y documentos previos que elabora la dependencia solicitante. </t>
  </si>
  <si>
    <t>Se generan observaciones para que la dependencia solicitante realice los ajustes que correspondan para que el proceso y el contrato cumplan requisitos legales ambientales.</t>
  </si>
  <si>
    <t>Reducir la probabilidad de que se incumplan requisitos legales ambientales en los contratos de bienes y servicios que adelanta al entidad.</t>
  </si>
  <si>
    <t>Grupo gestión de contratos</t>
  </si>
  <si>
    <t>Seguimiento y verificación de la Matriz de requisitos legales ambientales de la ANT.</t>
  </si>
  <si>
    <t>Matriz de requisitos legales ambientales de la ANT.</t>
  </si>
  <si>
    <t>Se determinan cuales requisitos se han desactualizado y se planifican las acciones necesarias para lograr la actualización de procedimientos e instrumentos.</t>
  </si>
  <si>
    <t>Se realiza seguimiento y verificación del estado de la reglamentación desde las fuentes y se diligencia la Matriz de requisitos legales ambientales de la ANT.</t>
  </si>
  <si>
    <t>Reducir la probabilidad de desactualización prolongada de requisitos legales ambientales, en la documentación de la entidad.</t>
  </si>
  <si>
    <t xml:space="preserve">Nivel de eficacia=
100 - ((Número de requisitos legales ambientales desactualizados/ Número de requisitos legales ambientales registrados en la Matriz, en el periodo) x 100)
Se considera materializado el riesgo cuando el resultado es inferior al 100% </t>
  </si>
  <si>
    <t>Verificación de Planilla de entradas al cuarto de RESPEL y Actas de disposición final.</t>
  </si>
  <si>
    <t>Planilla de entradas al cuarto de RESPEL y Actas de disposición final.</t>
  </si>
  <si>
    <t>Se corrige la disposición de los residuos.</t>
  </si>
  <si>
    <t>Se verifica la información registrada en la Planilla de entradas al cuarto de RESPEL y en las Actas de disposición final, para determinar si se cumplen las prácticas establecidas en la entidad.</t>
  </si>
  <si>
    <t>Reducir la probabilidad de que se dispongan residuos desatendiendo prácticas establecidas en la entidad.</t>
  </si>
  <si>
    <t xml:space="preserve">Nivel de eficacia=
100 - ((Número de verificaciones con incumplimientos detectados/ Número de verificaciones realizadas en el periodo) x 100)
Se considera materializado el riesgo cuando el resultado es inferior al 100% </t>
  </si>
  <si>
    <t>Realizar corrección inmediata.
Notificar a los interesados.
Hacer reunión de equipo para analizar las causas del incumplimiento presentado y formular las acciones correctivas correspondientes</t>
  </si>
  <si>
    <t>Verificación de cumplimiento de requisitos para el pago con la lista de chequeo.</t>
  </si>
  <si>
    <t>Lista de chequeo actualizada y publicada en la Intranet.</t>
  </si>
  <si>
    <t>Revisando anualmente la lista de chequeo con el fin de que se encuentre actualizada.</t>
  </si>
  <si>
    <t>Tener las condiciones de pagos actualizadas para cada caso.</t>
  </si>
  <si>
    <t>Auditorias trimestrales a una muestra de los pagos realizados en el periodo</t>
  </si>
  <si>
    <t>Acta</t>
  </si>
  <si>
    <t>Revisión y aprobación de la programación mensual del PAC.</t>
  </si>
  <si>
    <t>PAC mensual</t>
  </si>
  <si>
    <t>Se recibe de todas las dependencias la programación mensual del PAC mediante correo electrónico.</t>
  </si>
  <si>
    <t>Tener la información especifica para solicitar a Hacienda los recursos que necesita la ANT</t>
  </si>
  <si>
    <t>Seguimiento a la programación y ejecución del PAC</t>
  </si>
  <si>
    <t xml:space="preserve">Nivel de eficacia=
100 - ((Número de registros de gastos y pagos con incumplimientos detectados / Número de registros de gastos y pagos realizados en el periodo) x 100)
Se considera materializado el riesgo cuando el resultado es inferior al 100% </t>
  </si>
  <si>
    <t xml:space="preserve">Nivel de eficacia=
100 - ((Número de PAC programados que no corresponden a necesidades reales / Número de PAC programados en el periodo) x 100)
Se considera materializado el riesgo cuando el resultado es inferior al 100% </t>
  </si>
  <si>
    <t>Ficha de indicadores PAC</t>
  </si>
  <si>
    <t>Verificación  y seguimiento de las cuentas presentadas por los contratistas.</t>
  </si>
  <si>
    <t>Actualización del aplicativo Klic para el control y seguimiento de las cuentas presentadas por los contratistas</t>
  </si>
  <si>
    <t>Sistema actualizado</t>
  </si>
  <si>
    <t>Se actualiza el aplicativo con la información financiera actualizada.</t>
  </si>
  <si>
    <t>Tener actualizados los techos establecidos por los Entes financieros.</t>
  </si>
  <si>
    <t>Reportes del aplicativo Klic.</t>
  </si>
  <si>
    <t>Se devuelve la cuanta solicitando los ajustes que correspondan.</t>
  </si>
  <si>
    <t>Flujo de trabajo para adelantar el tramite, mediante la interacción de todos los roles involucrados en elaboraciones, revisiones y aprobaciones de las cuentas de cobro, sobre el aplicativo Klic.</t>
  </si>
  <si>
    <t>Reducir la probabilidad de que se presenten inconsistencias en la generación e obligaciones.</t>
  </si>
  <si>
    <t xml:space="preserve">Nivel de eficacia=
100 - ((Número de Obligaciones generadas con inconsistencias / Número de Obligaciones generadas en el periodo) x 100)
Se considera materializado el riesgo cuando el resultado es inferior al 100% </t>
  </si>
  <si>
    <t>Elaborar resumen de retención en la fuente.</t>
  </si>
  <si>
    <t>Generar Estados Financieros que no sean razonables</t>
  </si>
  <si>
    <t>Verificar la razonabilidad de la información contable</t>
  </si>
  <si>
    <t xml:space="preserve">Revisar los Estados financieros </t>
  </si>
  <si>
    <t xml:space="preserve">Estados financieros </t>
  </si>
  <si>
    <t>Se hacen correcciones inmediatas.</t>
  </si>
  <si>
    <t>Asegurar la conveniencia, adecuación y eficacia de los estados financieros.</t>
  </si>
  <si>
    <t>El Subdirector Administrativo y Financiero y el Secretario General leen y analizan la información contenida en los Estados Financieros para dar visto bueno.</t>
  </si>
  <si>
    <t>El Equipo de Contabilidad y el Responsable del movimiento de las cuentas objeto de revisión, diligencian y suscriben las conciliaciones con la información descargada desde el SIIF y la presentada por el responsable del movimiento de las cuentas.</t>
  </si>
  <si>
    <t>Asegurar la razonabilidad de los estados financieros.</t>
  </si>
  <si>
    <t xml:space="preserve">Hacer las conciliaciones contables </t>
  </si>
  <si>
    <t>Informe de conciliación contable</t>
  </si>
  <si>
    <t xml:space="preserve">Si se identifican inconsistencias, se solicita al responsable del movimiento de las cuentas que presentan inconsistencias, los soportes que se consideren necesarios para validar la información. </t>
  </si>
  <si>
    <t>Solicitud de soportes y soportes suministrados.</t>
  </si>
  <si>
    <t xml:space="preserve">El Equipo de Contabilidad y el Responsable del movimiento de las cuentas objeto de revisión, revisan y analizan la información contenida en el reporte "Consulta Saldos y Movimientos" y se compara con la fuente primaria de afectación de cada cuenta.
</t>
  </si>
  <si>
    <t xml:space="preserve">Nivel de eficacia=
100 - ((Número de Estados financieros considerados No Razonables / Número de Estados financieros generados en el periodo) x 100)
Se considera materializado el riesgo cuando el resultado es inferior al 100% </t>
  </si>
  <si>
    <t>Análisis, verificación y conciliación de la información que reportan las dependencias, que impacta la razonabilidad de los Estados Contables.</t>
  </si>
  <si>
    <t xml:space="preserve">Actas de conciliación </t>
  </si>
  <si>
    <t xml:space="preserve"> Revisar la información reportada a Tesorería en la forma GEFIN-F-009 FORMA DETALLADA DE INGRESOS. </t>
  </si>
  <si>
    <t xml:space="preserve">Si es correcta - se continua con Inclusión de la información en SIIF .
No es correcta - Se devuelve a Cartera para la verificación. </t>
  </si>
  <si>
    <t>GEFIN-F-009 FORMA DETALLADA DE INGRESOS-</t>
  </si>
  <si>
    <t>Reducir la probabilidad de imprecisiones en la información oficial de la cartera a cargo de la ANT.</t>
  </si>
  <si>
    <t>Matriz de seguimiento y control de cartera</t>
  </si>
  <si>
    <t>Seguimiento y control de cartera.</t>
  </si>
  <si>
    <t xml:space="preserve">Conciliciaciones entre Tesorería y Cartera </t>
  </si>
  <si>
    <t>Conciliaciones</t>
  </si>
  <si>
    <t>Tener un seguimiento continuo y consolidado de la información de la Gestión de Cartera</t>
  </si>
  <si>
    <t>Tener control e información actualizada de la cartera.</t>
  </si>
  <si>
    <t>Se realiza conciliación mensual entre la información aportada por Tesorería y la información de recaudo de cartera.</t>
  </si>
  <si>
    <t>Diligenciar y actualizar mensualmente la matriz.</t>
  </si>
  <si>
    <t xml:space="preserve">Nivel de eficacia=
100 - ((Número de Informes Oficiales de Cartera con imprecisiones / Número de Informes Oficiales de Cartera generados en el periodo) x 100)
Se considera materializado el riesgo cuando el resultado es inferior al 100% </t>
  </si>
  <si>
    <t xml:space="preserve"> Revisar la solicitud de constitución de reserva presupuestal.</t>
  </si>
  <si>
    <t>Solicitud resuelta.</t>
  </si>
  <si>
    <t>Se solicita correcciones inmediatas</t>
  </si>
  <si>
    <t xml:space="preserve">La Subdirección Administrativa y
Financiera revisar la información reportada a Tesorería en la forma GEFIN-F-009 FORMA DETALLADA DE INGRESOS. </t>
  </si>
  <si>
    <t>La Subdirección Administrativa y
Financiera revisar  la solicitud de constitución de reserva presupuestal, frente al cumplimiento e requisitos legales e internos.</t>
  </si>
  <si>
    <t>Reducir la probabilidad de fallas en la constitución de reservas presupuestales.</t>
  </si>
  <si>
    <t xml:space="preserve">Nivel de eficacia=
100 - ((Número de Reservas presupuestales constituidas con fallas / Número de Reservas presupuestales constituidas en el periodo) x 100)
Se considera materializado el riesgo cuando el resultado es inferior al 100% </t>
  </si>
  <si>
    <t xml:space="preserve">Nivel de eficacia=
100 - ((Número de procesos de adjudicación detectadas con incumplimiento de requisitos legales / Número de procesos de adjudicación en ejecución durante el periodo) x 100)
Se considera materializado el riesgo cuando el resultado 
es inferior al 100%  </t>
  </si>
  <si>
    <t xml:space="preserve">Nivel de eficacia=Porcentaje de revocatorias resueltas en el tiempo establecido en el procedimiento.
100 - ((Número de procesos de revocatoria resueltos con incumplimiento de términos / Número de procesos de revocatoria resueltos durante el periodo) x 100)
Se considera materializado el riesgo cuando el resultado 
es inferior al 100%  </t>
  </si>
  <si>
    <t>Reporte de Alertas semanales</t>
  </si>
  <si>
    <t>Se verifica el estado de cada trámite en curso y se determina cuales se encuentran  superando algun término.</t>
  </si>
  <si>
    <t>Detectar trámites que incumplen los términos establecidos.</t>
  </si>
  <si>
    <t>Verificación semanal del estado de peticiones por parte del equipo de correspondencia de la DAT a los profesionales de la  DAT y subdirecciones adscritas.</t>
  </si>
  <si>
    <t>Se prioriza la atención procurando resolver a tiempo.</t>
  </si>
  <si>
    <t>Dirección de Acceso a Tierras</t>
  </si>
  <si>
    <t xml:space="preserve">Nivel de eficacia=
100 - ((Número de solicitudes con redireccionamiento equivocado / Número de solicitudes ingresadas a la DAT durante el periodo) x 100)
Se considera materializado el riesgo cuando el resultado 
es inferior al 100%  </t>
  </si>
  <si>
    <t>Orden Judicial (Cuando aplique)
Nuevo trámite.</t>
  </si>
  <si>
    <t>95% colaboradores  de correspondencia de la DAT capacitados.</t>
  </si>
  <si>
    <t>Numero de capacitación realizada / numero de capacitación programada</t>
  </si>
  <si>
    <t xml:space="preserve">Revisar el proyecto de Inversión </t>
  </si>
  <si>
    <t>Realizar control de formulación</t>
  </si>
  <si>
    <t>Proyecto de inversión con observaciones</t>
  </si>
  <si>
    <t>Reducir la probabilidad de formular e inscribir un proyecto de inversión no adecuado.</t>
  </si>
  <si>
    <t>Oficina De Planeación</t>
  </si>
  <si>
    <t>Se verifica el cumplimiento de los requisitos de formulación de los proyectos de inversión, según criterios consignados en el artículo 12 del Decreto 2844 de 2010 por parte del rol "Control de Formulación" y proceder a la revisión y remisión
del proyecto de inversión por parte de jefe de la oficina de planeación para control de viabilidad a Minagricultura.</t>
  </si>
  <si>
    <t xml:space="preserve"> 
Si se realiza alguna observación por parte de la Oficina de Planeación, se devuelve al formulador para ajustes.</t>
  </si>
  <si>
    <t xml:space="preserve">Nivel de eficacia=
100 - ((Número de Proyectos inscritos considerados No adecuados / Número de proyectos inscritos durante el periodo) x 100)
Se considera materializado el riesgo cuando el resultado es inferior al 100%  </t>
  </si>
  <si>
    <t xml:space="preserve">Actualizar el procedimiento  DEST-P-005 FORMULACIÓN DE PROYECTOS DE INVERSIÓN de acuerdo a los cambios en las normas y procesos dictados por MinHacienda, MADR y DNP.
</t>
  </si>
  <si>
    <t>Promover y desarrollar capacitaciones en formulación y evaluación de proyectos dirigidas a funcionarios y colaboradores de las dependencias</t>
  </si>
  <si>
    <t xml:space="preserve">
Número  de actualizaciones a procedimiento realizadas</t>
  </si>
  <si>
    <t>Solicitudes atendidas oportunamente</t>
  </si>
  <si>
    <t>Revisar mensualmente los reportes de información de avance y ejecución presupuestal y de metas.</t>
  </si>
  <si>
    <t xml:space="preserve">Revisar del reporte de avance </t>
  </si>
  <si>
    <t>Verificar el cumplimiento de los
compromisos de la mesa</t>
  </si>
  <si>
    <t>Verificar en registros que los reportes hayan sido realizados siguiendo los criterios y en los tiempos establecidos.</t>
  </si>
  <si>
    <t>Se solicitan aclaraciones, ajustes.</t>
  </si>
  <si>
    <t>Reporte de avances</t>
  </si>
  <si>
    <t>Actas de mesas</t>
  </si>
  <si>
    <t>Comunicaciones Institucionales.
Acciones y compromisos en actas de seguimiento.</t>
  </si>
  <si>
    <t>Actualizar el procedimiento  SEYM-P-006 SEGUIMIENTO A LA EJECUCIÓN PRESUPUESTAL Y DE METAS de acuerdo a los cambios en las normas y procesos dictados por MinHacienda, MADR y DNP.</t>
  </si>
  <si>
    <t>Procedimiento actualizado</t>
  </si>
  <si>
    <t>Auto controlar desempeño y tendencias</t>
  </si>
  <si>
    <t>Analizar datos de Indicadores</t>
  </si>
  <si>
    <t>La Oficina de Planeación analiza los datos y tendencias y verifica que los análisis y acciones correctivas o preventivas propuestas correspondan a los incumplimientos y tendencias negativas expuestas.</t>
  </si>
  <si>
    <t>Secretaría General
Directores
Subdirectores
Jefes de Oficinas</t>
  </si>
  <si>
    <t>Si el desempeño esta:
Por encima de las metas propuestas: Se deja constancia en el Acta y finaliza el procedimiento.
Por encima de las metas propuestas pero con tendencias hacia incumplimiento: Se determinan las causas del potencial incumplimiento y se formulan acciones preventivas.
Por debajo de las metas propuestas: Se determinan las causas probables de los incumplimientos y se formulan acciones correctivas.</t>
  </si>
  <si>
    <t>Acta de reunión o listado de asistencia.</t>
  </si>
  <si>
    <t>Reducir la probabilidad de incumplimientos en ejecución de planes y proyectos.</t>
  </si>
  <si>
    <t>En reuniones con sus equipos de trabajo la Secretaría General, los Directores, Subdirectores y Jefes de Oficinas realizan seguimiento mensual a su desempeño frente a los objetivos y metas trazados a nivel de procesos, Planes y a la ejecución presupuestal.</t>
  </si>
  <si>
    <t>Si los análisis y acciones propuestas son:
Pertinentes: Se acepta la información y se continua con la consolidación.
No pertinentes: No se acepta la información y se solicitan ajustes al análisis y acciones propuestas.</t>
  </si>
  <si>
    <t xml:space="preserve">Cuadro e control de indicadores, comunicaciones </t>
  </si>
  <si>
    <t xml:space="preserve">Nivel de eficacia del Control=
100 - ((Número de Informes con evidencia de incumplimiento de metas / Número de informes recibidos en el periodo) x 100)
Se considera materializado el riesgo cuando el resultado es inferior al 100% </t>
  </si>
  <si>
    <t>Formulación de plan de choque entre las dependencias con rezagos en sus metas, con énfasis en el tratamiento de las causas de los incumplimientos.</t>
  </si>
  <si>
    <t>Plan de choque</t>
  </si>
  <si>
    <t xml:space="preserve">
Realizar mesas de seguimiento  a la ejecución presupuestal, de plan de acción y plan anual de adquisiciones de bienes y servicios</t>
  </si>
  <si>
    <t>Mesas de seguimiento realizadas</t>
  </si>
  <si>
    <t>Colaborador de la Oficina del Inspector, cuatrimestralmente comunicará el diagnóstico y análisis de las denuncias recibidas en la entidad, publicando en su página web un informe de denuncias. En caso que se identifiquen denuncias sin tramitar se enviará correo electrónico al colaborador responsable para su inmediata subsanación y actualización de la información. El informe sera de caracter público y se encontrará en el portal web de la ANT.</t>
  </si>
  <si>
    <t>Informe de denuncia publicado</t>
  </si>
  <si>
    <t>Si se identifican denuncias sin tramitar, se enviará correo electrónico al colaborador responsable para la subsanación inmediata y actualización de la información.</t>
  </si>
  <si>
    <t>CUATRIMESTRALMENTE se publicará en la página web de la entidad el informe de denuncias.</t>
  </si>
  <si>
    <t>Comunicar a la ciudadanía sobre la gestión de denuncias en la entidad</t>
  </si>
  <si>
    <t>Oficina del Inspector de la Gestón de Tierras</t>
  </si>
  <si>
    <t>Número de Informes de denuncias publicados en página web.</t>
  </si>
  <si>
    <t>Reporte inmediato al colaborador responsable para la subsanación dando tramite  prioritario y respuesta a la denuncia.</t>
  </si>
  <si>
    <t>Respuesta al denunciante</t>
  </si>
  <si>
    <t>Archivo con relación de denuncias reportado en plan de acción</t>
  </si>
  <si>
    <t>Seguimiento a la gestión y respuesta de la PQRSDF.</t>
  </si>
  <si>
    <t xml:space="preserve">Pantallazo de mensaje remitido por parte del Sistema de Gestión Documental ORFEO. </t>
  </si>
  <si>
    <t>Se reitera el mensaje alertando sobre los días de vencimiento de la  PQRSD.</t>
  </si>
  <si>
    <t>Fomentar la cultura del autocontrol y la autogestión por parte del funcionario y/o contratista, para dar respuesta oportuna a las PQRSD.</t>
  </si>
  <si>
    <t>Se envían correos electrónicos de alerta previos al vencimiento de los tiempos de respuesta establecidos para la PQRSD.</t>
  </si>
  <si>
    <t>Revisión aleatoria de un 5% de las PQRSD.</t>
  </si>
  <si>
    <t>Informe elaborado</t>
  </si>
  <si>
    <t>Se elaborará un informe con los resultados de la verificación realizada el cual deberá ser puesto en conocimiento del jefe/ supervisor con el fin de realizar las acciones correctivas pertinentes.</t>
  </si>
  <si>
    <t xml:space="preserve">Se seleccionará un mes para la toma de la muestra del cual se revisará el 5% de PQRSD verificando si la respuesta fue de fondo, fue pertinente y fue clara. </t>
  </si>
  <si>
    <t>Revisar y verificar la calidad en la respuesta de las PQRSD, en cuanto a respuesta de fondo, pertinencia y claridad.</t>
  </si>
  <si>
    <t xml:space="preserve">Secretaria General </t>
  </si>
  <si>
    <t>Secretaria General</t>
  </si>
  <si>
    <t xml:space="preserve">Nivel de eficacia=
100 - ((Número de PQRSD con respuestas inoportunas / Número de PQRSD respondidas durante el periodo) x 100)
Se considera materializado el riesgo cuando el resultado es inferior al 100%  </t>
  </si>
  <si>
    <t xml:space="preserve">Nivel de eficacia=
100 - ((Número de respuestas a PQRSD con deficiente calidad / Número de respuestas a PQRSD emitidas durante el periodo) x 100)
Se considera materializado el riesgo cuando el resultado es inferior al 100%  </t>
  </si>
  <si>
    <t>Informes de estrategia para la atención de PQRSD.</t>
  </si>
  <si>
    <t>Implementación de la Metodología de control de salidas no conformes, aplicada a las PQRSD.</t>
  </si>
  <si>
    <t>Reportes mensuales de salidas no conformes detectadas.</t>
  </si>
  <si>
    <t>Revisión aleatoria a las bases de datos frente a los expedientes en custodia por la Subdirección Administrativa y Financiera.</t>
  </si>
  <si>
    <t>Informe elaborado.</t>
  </si>
  <si>
    <t xml:space="preserve">Se hara la revisión de las bases de préstamos y se realizara la busqueda en las instalaciones de la entidad (bodega las americas y CAN) hasta encontrar el expediente o documento. De no encontrarse se procederá a hacer el respectivo informe y denuncia. </t>
  </si>
  <si>
    <t>Se tomará una muestra de las bases de datos verificando la existencia del archivo en fisico y se elaborará un informe del muestreo realizado.</t>
  </si>
  <si>
    <t>Garantizar la adecuada custodia y administración del archivo a cargo de la Subdirección Administrativa y Financiera.</t>
  </si>
  <si>
    <t xml:space="preserve">Nivel de eficacia=
100 - ((Número de documentos perdidos en el periodo/ Número de documentos administrados en el periodo) x 100)
Se considera materializado el riesgo cuando el resultado es inferior al 100% </t>
  </si>
  <si>
    <t>Actualización de procedimientos y formas para préstamo de expedientes.</t>
  </si>
  <si>
    <t>Documentos actualizados</t>
  </si>
  <si>
    <t>Clasificación de documentos para su asignación a ñas dependencias destinatarias.</t>
  </si>
  <si>
    <t>Garantizar la adecuada asignación de las PQRSD de conformidad con las competencias y funciones asignadas a la Agencia y sus dependencias.</t>
  </si>
  <si>
    <t xml:space="preserve">Subdirección Administrativa y Financiera </t>
  </si>
  <si>
    <t>Terminado el proceso de registro en ORFEO, se envía a los Profesionales de Asignación de comunicaciones, para que realicen la clasificación de los oficios y sean asignados a las dependencias correspondientes.</t>
  </si>
  <si>
    <t>ADMBS-F-060 FORMATO DEVOLUCIÓN DE RADICADOS DE ENTRADA A
DEPENDENCIAS</t>
  </si>
  <si>
    <t>Cuando la dependencia que recibe evidencia en el momento de la recepción del,documento, que este no pertenece a su competencia o que aún no ha sido asignado en el sistema de gestión documental de la entidad (Orfeo) se pueden devolver los documentos directamente a la persona que los entrega, dejando la anotación en la planilla para preservar su trazabilidad.</t>
  </si>
  <si>
    <t xml:space="preserve">Nivel de eficacia=
100 - ((Número de documentos incorrectamente asignados en el periodo/ Número de documentos asignados en el periodo) x 100)
Se considera materializado el riesgo cuando el resultado es inferior al 100% </t>
  </si>
  <si>
    <t>Se adelantarán procesos de capacitación para fortalecer los conocimientos y la claridad frente a las competencias y funciones asignadas a la Agencia y sus dependencias.</t>
  </si>
  <si>
    <t>Listas de asistencia a capacitación.
Registros de plataforma de capacitación.</t>
  </si>
  <si>
    <t>Actualización de la forma Conceptos para la Categorización y Direccionamiento de Correspondencia.</t>
  </si>
  <si>
    <t>Forma Actualizada</t>
  </si>
  <si>
    <t>Seguimiento a las solicitudes de expediente</t>
  </si>
  <si>
    <t>Matriz de seguimiento elaborado.</t>
  </si>
  <si>
    <t>En caso de encontrar solicitudes vencidas se evaluará el volumen de la solicitud y las causales de vencimiento para adoptar un plan de choque para su respuesta.</t>
  </si>
  <si>
    <t>Se hara seguimeinto a las solicitudes registradas en ARANDA con el fin de verificar los tiempos de respuesta.</t>
  </si>
  <si>
    <t xml:space="preserve">Establecer la oportunidad de respuesta frente a las solicitudes de expedientes, de acuerdo con el procedimiento adoptado y considerando el volumen de expedientes solicitados. </t>
  </si>
  <si>
    <t xml:space="preserve">Nivel de eficacia=
100 - ((Número de expedientes con respuesta fuera del termino en el periodo/ Número de expedientes con respuesta en el periodo) x 100)
Se considera materializado el riesgo cuando el resultado es inferior al 100% </t>
  </si>
  <si>
    <t xml:space="preserve">Matriz de solicitudes de ARANDA.
Plan de choque ejecutado. </t>
  </si>
  <si>
    <t>Realizar seguimiento a la matriz de solicitudes por ARANDA.</t>
  </si>
  <si>
    <t>Verificar oferta voluntaria de predio</t>
  </si>
  <si>
    <t xml:space="preserve">Revisar el informe de visita técnica y confrontar con la información del expediente, para determinar si existen observaciones. </t>
  </si>
  <si>
    <t xml:space="preserve"> Evaluar viabilidad jurídica a la
oferta de compra</t>
  </si>
  <si>
    <t xml:space="preserve">Reducir la posibilidad de avanzar en procesos de compra dirigidos a predios cuyas ofertas no sean viables para la entidad. </t>
  </si>
  <si>
    <t xml:space="preserve">Reducir la posibilidad de avanzar en procesos de compra dirigidos a predios que no cumplan requisitos técnicos. </t>
  </si>
  <si>
    <t xml:space="preserve">Reducir la posibilidad de avanzar en procesos de compra dirigidos a predios que no cumplan requisitos legales. </t>
  </si>
  <si>
    <t>Se revisa el cumplimiento de aspectos obligatorios de la información de la oferta voluntaria contenidos en la forma ACCTI-F-021 FORMA OFERTA VOLUNTARIA DE PREDIOS por parte del profesional DAT designado de compra directa y programas especiales.</t>
  </si>
  <si>
    <t>Se realiza un estudio complementario de titulos, confrontando la información del expedinte con la obtenida en la visita técnica.</t>
  </si>
  <si>
    <t xml:space="preserve">La Oficina Jurídica revisa la oferta frente a requisitos legales y se emite concepto de viabilidad jurídica de compra del predio y enviarlo a la Dirección competente. </t>
  </si>
  <si>
    <t>Si llegase a faltar algún documento solicitado en la forma, el profesional asignado procederá a solicitarlo al oferente. Si pasado un mes el oferente no allega los documentos solicitados se reporta como un desistimiento tácito. Excepto en los casos en los que se acuerde un término adicional entre la ANT y el propietario o el enlace técnico de la organización campesina y/o comunidad étnica.
De no cumplir con la totalidad de los documentos en el tiempo establecido se dara por incumplido y se procede al auto archivo del radicado.</t>
  </si>
  <si>
    <t xml:space="preserve">Si el predio no es apto para compra, emitir Auto de Archivo y comunicar al oferente y al enlace de la organización campesina, indígena o negra.
Si es el caso oficiar a la ORIP solicitando la cancelación de inscripción de la oferta de compra. Se finaliza el procedimiento y se entrega el expediente para ser archivado. </t>
  </si>
  <si>
    <t>Se subsanan las observaciones al proceso de compra y se envian para nueva viabilidad.
Si no hay viabilidad jurídica por causas insubsanables, se finaliza el proceso, se pasa a archivo; y se solicita la liberación del CDP.</t>
  </si>
  <si>
    <t>ACCTI-F-021 FORMA OFERTA VOLUNTARIA DE PREDIOS
ACCTI-F-020 FORMA LISTA DE CHEQUEO</t>
  </si>
  <si>
    <t>ACCTI-F-022 FORMA ESTUDIO PRELIMINAR Y COMPLEMENTARIO DE TÍTULOS</t>
  </si>
  <si>
    <t>ACCTI-F020 - FORMA LISTA DE CHEQUEO</t>
  </si>
  <si>
    <t xml:space="preserve">Nivel de eficacia=
100 - ((Número de adjudicaciones de subsidios detectadas con incumplimiento de requisitos / Número de adjudicaciones de subsidios ejecutadas durante el periodo) x 100)
Se considera materializado el riesgo cuando el resultado es inferior al 100%  </t>
  </si>
  <si>
    <t xml:space="preserve">Nivel de eficacia=
100 - ((Número de informes presentados fuera del plazo establecido / Número de informes presentados durante el periodo) x 100)
Se considera materializado el riesgo cuando el resultado es inferior al 100%  </t>
  </si>
  <si>
    <t xml:space="preserve">Nivel de eficacia=
100 - ((Número de procesos de compra interrumpidos / Número de procesos de compra en ejecución durante el periodo) x 100)
Se considera materializado el riesgo cuando el resultado es inferior al 100%  </t>
  </si>
  <si>
    <t xml:space="preserve">Nivel de eficacia=
100 - ((Número de contratos de servicios o insumos detectados con incumplimiento durante el periodo / Número de contratos de servicios o insumos parta Iniciativas en ejecución durante el periodo) x 100)
Se considera materializado el riesgo cuando el resultado es inferior al 100%  </t>
  </si>
  <si>
    <t>Corrección de requisitos.
Nuevo trámite ante la Oficina de Planeación o MinHacienda.
Decisión de adquisición de nuevos predios ante desistimiento escrito.
Desistimiento escrito.</t>
  </si>
  <si>
    <t>Actualizar el procedimiento ACCTI-P-010   Compra directa acorde con el contexto vigente, en cuarto trimestre de 2019.</t>
  </si>
  <si>
    <t xml:space="preserve">Socializar el procedimiento ACCTI-P-010   Compra directa y documentos asociados,  a colaboradores de DAT (Compra Directa y Programas especiales) </t>
  </si>
  <si>
    <t>95% colaboradores DAT (compra directa) socializados en ACCTIP010 Compra directa</t>
  </si>
  <si>
    <t xml:space="preserve">Realizar seguimiento y control de los recursos financieros asignados al Proyecto de Dotación de Tierras </t>
  </si>
  <si>
    <t>Numero de reuniones realizadas para  seguimiento a recursos financieros de la DAT/ numero de reuniones programadas</t>
  </si>
  <si>
    <t>Consejo Dirtectivo</t>
  </si>
  <si>
    <t>Asegurar que el Plan estrategico cuatrienal y los Planes de Acción Anuales son adecuados, convenientes y le permiten a la entidad ser eficaz, eficiente y efectiva en el cumplimiento de su Objeto, Funciones y Procesos, y además, que son coherentes con los recursos disponibles y con su capacidad operativa.</t>
  </si>
  <si>
    <t>Se presentan y se someten a revisión y aprobación por parte del Consejo Directivo el Plan estrategico cuatrienal y los Planes de Acción Anuales.</t>
  </si>
  <si>
    <t>No se aprueban y  en atención a decisiones del Consejo se realizan ajustes, para someter a nueva aprobación.</t>
  </si>
  <si>
    <t>Acta de Sesión del Consejo Directivo</t>
  </si>
  <si>
    <t>Revisión y aprobación del Plan estrategico cuatrienal y de los Planes de Acción Anuales.</t>
  </si>
  <si>
    <t>Revisión por parte de los enlaces de la oficina de Planeación con las dependencias.</t>
  </si>
  <si>
    <t>Revisar Plan de Acción Anual por cada dependencia.</t>
  </si>
  <si>
    <t>La Oficina de Planeación revisa los Planes de Acción de cada dependencia, teniendo
en cuenta su pertinencia, suficiencia y coherencia con los objetivos y metas
institucionales y con el presupuesto asignado.</t>
  </si>
  <si>
    <t>Si está correcto: Continúa con la consolidación del Plan de Acción Anual Institucional
No está correcto: Se devuelve para ajustes a la dependencia.</t>
  </si>
  <si>
    <t>Comunicación con solicituyd de ajustes</t>
  </si>
  <si>
    <t>Asegurar el cumplimiento de las etapas y requisitos para la formulación del Plan de Acción Anual</t>
  </si>
  <si>
    <t>Comunicaciones</t>
  </si>
  <si>
    <t>El enlace de la Oficina de Planeación se reune con los profesionales de las dependencias, delegados para la formulación del Plan de Acción Anual.</t>
  </si>
  <si>
    <t>Se solicitan ajustes.</t>
  </si>
  <si>
    <t>Preaprobar Plan de Acción Anual Institucional</t>
  </si>
  <si>
    <t>En sesión con el Director General, Secretaría General, Jefes de Oficina y Directores, la
Oficina de Planeación presenta el Plan de Acción Anual para su consideración y
preaprobación.</t>
  </si>
  <si>
    <t>Se preaprueba: Continúa con la aprobación del Consejo Directivo.
No se preaprueba: Se devuelve para ajustes.</t>
  </si>
  <si>
    <t>Aprobar Indicadores</t>
  </si>
  <si>
    <t>Revisión de Indicadores al Cuadro de Mando</t>
  </si>
  <si>
    <t>El Jefe de la Oficina de Planeación revisará los Indicadores que ingresarán al Cuadro
de Mando de la ANT.</t>
  </si>
  <si>
    <t>Revisar el Cuadro de Mando para ajustes o actualización</t>
  </si>
  <si>
    <t>El responsable de Indicadores en la Oficina de Planeación revisará el Cuadro de
Mando para determinar aquellos Indicadores que deben ser ajustados o actualizados.</t>
  </si>
  <si>
    <t>Reporte de información no pertinente a las necesidades de la Dirección General.</t>
  </si>
  <si>
    <t xml:space="preserve">Las Dependencias de la ANT, validarán los Indicadores que gestionarán en cada
unos de procesos, planes, programas o proyectos, y una vez aprobados se
procederá a oficializar y publicar según lo especificado en el procedimiento INTI-I001.
</t>
  </si>
  <si>
    <t>En caso necesario realizarán sus comentarios, observaciones o correcciones pertinentes.</t>
  </si>
  <si>
    <t>Asegurar que los indicadores que aprueban y usan las dependencias, correspondan a lo que la Dirección General necesita para la toma de deciciones, en coherencia con políticas sectoriales y nacionales.</t>
  </si>
  <si>
    <t>Equipo de comunicaciones</t>
  </si>
  <si>
    <t>Realizar seguimiento a la estrategia de comunicaciones</t>
  </si>
  <si>
    <t>Realizar monitoreo de la estrategia en medios
de comunicación</t>
  </si>
  <si>
    <t>Aprobar la Estrategia</t>
  </si>
  <si>
    <t>La propuesta es revisada por los directores o subdirectores y se aprueba o no para
publicar, de acuerdo con los requerimientos expuestos a la asesora de
comunicaciones.</t>
  </si>
  <si>
    <t>Se realiza los ajustes necesarios en caso de necesitarlo</t>
  </si>
  <si>
    <t>Aumentar la probabilidad de que la información llegue al público objetivo.</t>
  </si>
  <si>
    <t xml:space="preserve">Mensualmente se monitorean los medios de comunicación con el fin de analizar la imagen
de la agencia frente a ellos, conocer el impacto en el sector que generan las noticias y tener una oportuna respuesta frente a cualquier oportunidad o dificultad
que se pueda presentar. </t>
  </si>
  <si>
    <t>Se ajusta la estrategia.</t>
  </si>
  <si>
    <t>Estratégia</t>
  </si>
  <si>
    <t xml:space="preserve">Se hace el seguimiento a cada una de las actividades programadas de acuerdo con los tiempos y los recursos asignados para su ejecución. 
Todo esto en el marco de los lineamientos dados por el Asesor de la Dirección General para temas de
Comunicaciones. </t>
  </si>
  <si>
    <t>Con base en los resultados se tomarán las decisiones oportunamente cuando alguna de las actividades o estrategias no esté ajustada a lo planeado.</t>
  </si>
  <si>
    <t>Informe</t>
  </si>
  <si>
    <t>Revisión y aprobación de mensajes y boletines de prensa.</t>
  </si>
  <si>
    <t>Los ajustes de forma los realiza el equipo de comunicaciones, los ajustes técnicos los realiza la dependencia misional que lidera el tema a comunicar.</t>
  </si>
  <si>
    <t>Proyectos de mensajes o boletines con control de cambios</t>
  </si>
  <si>
    <t>Asegurar que la entidad comunica información veraz y correcta.</t>
  </si>
  <si>
    <t xml:space="preserve">El documento COGGI-Politica-001POLITICA DE COMUNICACIÓN INTERNA Y EXTERNA , estableció que los mensajes y boletines de prensa serán construidos por el equipo de comunicaciones,con los insumos de la dependencia misional que lidere el tema. Finalmnte son revisados y aprobados por el líder del equipo de comunicaciones.
</t>
  </si>
  <si>
    <t>Los mensajes se ajustan a los lineamientos establecidos en el documento COOGI-I-002 MANUAL DE IMAGEN INSTITUCIONAL.</t>
  </si>
  <si>
    <t>Revisión y aprobación del equipo de comunicaciones del uso de la imagen instutucional en medios, eventos e implementos.</t>
  </si>
  <si>
    <t>Asegurar uso adecuado de la imagen institucional en medios, eventos e implementos</t>
  </si>
  <si>
    <t>El equipo de comunicaciones revisa los proyectos de medios, eventos e implementos, para determinar si cumplen los lineamientos para el eso de la imagen institucional establecidos en el documento COOGI-I-002 MANUAL DE IMAGEN INSTITUCIONAL.</t>
  </si>
  <si>
    <t>Si no es viable la solicitud se debe responder por correo electrónico a la dependencia
solicitante exponiendo los motivos del rechazo.</t>
  </si>
  <si>
    <t>INTI -F-007 FORMA SOLICITUD ELABORACIÓN O MODIFICACIÓN DE
DOCUMENTOS</t>
  </si>
  <si>
    <t>Revisar y evaluar la pertinencia y relevancia de la solicitud.</t>
  </si>
  <si>
    <t>Asegurar que la información documentada que se aprueba, sea adecuada, conveniente y eficaz para los procesos de la entidad.</t>
  </si>
  <si>
    <t>Evaluar la pertinencia de la solicitud de elaboración o actualización de información documentada.</t>
  </si>
  <si>
    <t>Someter a revisión o discusión los documentos en elaboración o actualización.</t>
  </si>
  <si>
    <t>Las dependencias envian el documento por correo electrónico en formato editable a los participantes del
ciclo correspondiente para someterlo a discusión y/o revisión final por parte de ellos.
La discusión es obligatoria cuando el documento a elaborar o actualizar involucra tareas que se encuentran asignadas a otras dependencias o cuando la entidad cuenta con el conocimiento de personal experto adicional o fuentes diferentes al elaborador,revisor y aprobador.</t>
  </si>
  <si>
    <t xml:space="preserve">Si se necesita, se vuelve a realizar mesa de trabajo adicional con respecto al último documento enviado.
Si no necesita mesa de trabajo, se ajusta el documento. </t>
  </si>
  <si>
    <t>Documento en elaboración, con control de cambios.</t>
  </si>
  <si>
    <t>Aprobación final del documento</t>
  </si>
  <si>
    <t>Documento aprobado con todas las firmas.</t>
  </si>
  <si>
    <t>Se revisa la elaboración o actualización con base en las justificaciones expuestas en la solicitud inicial.INTI -F-007 FORMA SOLICITUD ELABORACIÓN O MODIFICACIÓN DE
DOCUMENTOS.</t>
  </si>
  <si>
    <t>Aprobar planes no pertinentes a la entidad.</t>
  </si>
  <si>
    <t xml:space="preserve">Nivel de eficacia del control=
100 - ((Número de Planes aprobados durante el periodo que debieron ser corregidos / Número de Planes aprobados durante el periodo) x 100)
Se considera materializado el riesgo cuando el resultado es inferior al 100%  </t>
  </si>
  <si>
    <t>Planes de Acción y otros Planes institucionales reformulados o corregidos.</t>
  </si>
  <si>
    <t>Realizar seguimiento del PETIC</t>
  </si>
  <si>
    <t xml:space="preserve">El resultado será registrado en el cuadro de mando integral del PETIC. </t>
  </si>
  <si>
    <t>Se realiza la revisión anual del PETI, se determinan los ajustes y/o actualizaciones requeridos por
adaptación, innovación o cambio de estrategia.</t>
  </si>
  <si>
    <t>Se solicitan aclaraciones, el analisis de las causas generadoras de la desviación y la formulación e implementación de acciíon correctiva, si aplica.</t>
  </si>
  <si>
    <t>Subdirección de sistemas de información de Tierras</t>
  </si>
  <si>
    <t>Implementar y gobernar la Arquitectura empresarial
definida para la ANT</t>
  </si>
  <si>
    <t xml:space="preserve"> Realizar seguimiento y mantenimiento de la arquitectura
empresarial</t>
  </si>
  <si>
    <t>Asegurar que la arquitectura empresarial responda a las necesidades de la entidad.</t>
  </si>
  <si>
    <t xml:space="preserve">Se realizan seguimiento y acciones de mantenimiento de los lineamientos establecidos en el
modelo de arquitectura empresarial dispuesto por el MINTIC. </t>
  </si>
  <si>
    <t>Se verifica que se hayan realizado todas las definiciones requeridas para el establecimiento
de la Arquitectura de TI para la entidad.</t>
  </si>
  <si>
    <t>Se solicitan aclaraciones y ajustes al responsable de la desviación.</t>
  </si>
  <si>
    <t>Arquitectura empresarial</t>
  </si>
  <si>
    <t>Verificación del cumplimiento de las Políticas de Seguridad y Privacidad. INTI-Política-001 POLÍTICA GENERAL DE SEGURIDAD DE LA INFORMACIÓN, TRATAMIENTO Y PROTECCIÓN DE DATOS PERSONALES, Numeral 5,3.</t>
  </si>
  <si>
    <t xml:space="preserve">Se realiza la verificación del cumplimiento del esquema de gobierno de TIC definido para la entidad y la estrategia de Gobierno en Línea adoptada. </t>
  </si>
  <si>
    <t>La DGOSP como coordinadora o la SSIT como responsable de la ejecución de Arquitectura
de TI del proceso Inteligencia de información de la ANT, podrá realizar o delegar, la verificación del cumplimiento de las Políticas de Seguridad mediante revisiones periódicas a la ejecución de los procesos y procedimientos, dentro del marco de las políticas, normas y cualquier otro requisito de seguridad aplicable.</t>
  </si>
  <si>
    <t>Informe de verificación</t>
  </si>
  <si>
    <t>Asegurar el cumplimiento del Modelo de seguridad y privacidad de la información.</t>
  </si>
  <si>
    <t>Realizar seguimiento a la Estrategia de Servicios TIC. INTI -P-004 GOBIERNO DE TIC</t>
  </si>
  <si>
    <t>Revisión, anlisis y cargue en el aplicativo
SIGFORMALIZACIÓN, de expedientes por
metodología de barrido predial.</t>
  </si>
  <si>
    <t>Los casos recibidos de la Dirección de Gestión de Ordenamiento Social de la Propiedad por la
aplicación de la metodología de barrido predial, serán revisados, análizados y cargados en el aplicativo
SIGFORMALIZACIÓN.</t>
  </si>
  <si>
    <t>De acuerdo con la ruta establecida se sigue el procedimiento. (Judicial, Notarial, Administrativa y
registral).</t>
  </si>
  <si>
    <t>Reportes del aplicativo
SIGFORMALIZACIÓN.</t>
  </si>
  <si>
    <t>Asegurar la confiabilidfad en las deciciones tomadas en la gestión de la formalización y en los procesos agrarios.</t>
  </si>
  <si>
    <t>Dirección de gestión jurídica de tierras.</t>
  </si>
  <si>
    <t>Subdirección de
Sistemas de Información de Tierras</t>
  </si>
  <si>
    <t>Evaluar la viabilidad de adelantar el
procedimiento agrario</t>
  </si>
  <si>
    <t>La evaluación de la documentación aportada, obtenida, el informe técnico y la recomendación de
los participantes en la diligencia de visita previa, son los soportes para determinar si procede o no,
el trámite de alguno de los procedimientos agrarios.
De la información obtenida en las diligencias adelantadas se remitirá copia del expediente a la
Unidad Administrativa Especial de Gestión de Restitución de Tierras Despojadas con el propósito
de confrontar la información con el sistema de registro de tierras presuntamente abandonadas y
despojadas.</t>
  </si>
  <si>
    <t>Si es viable el procedimiento, se debe seguir con la expedición de la constancia de ejecutoria del acto administrativo de archivo.
Si no es procedente el procedimiento, se procede con la expedición del acto administrativo de
archivo.</t>
  </si>
  <si>
    <t>Viabilidad en proyecto de procedimiento agrario.</t>
  </si>
  <si>
    <t>Viabilizar solicitudes</t>
  </si>
  <si>
    <t>El procedimiento Agrario se puede iniciar a solicitud por demanda, por los Planes de Ordenamiento Social de la Propiedad o Planes de descongestión.
Cuando la solicitud se hace por demanda, el solicitante deberá diligenciar un formato de "Solicitud de Inicio de Proceso Agrario" y radicarlo en la ANT.
Si el procedimiento agrario inicia, por los planes de ordenamiento social de la propiedad, se deberá atender según el plan de barrido predial en la zona focalizada.
Si el procedimiento agrario inicia, por el plan de descongestión, se debe hacer un alistamiento y revisión de la información en el que se determine el estado del proceso.
Una vez se avoca el conocimiento, se debe dar viabilidad a la solicitud de acuerdo a la disponibilidad logistica y presupuestal.</t>
  </si>
  <si>
    <t>Se devuelve y se solicitan ajustes</t>
  </si>
  <si>
    <t>Solicitud</t>
  </si>
  <si>
    <t>Incumplimiento de términos para dar respuesta a las nuevas solicitudes de recursos, de decisiones finales de procesos agrarios y formalización de la propiedad privada rural.</t>
  </si>
  <si>
    <t>Asegurar la oprtunidad en las respuestas  a las nuevas solicitudes de recursos, de decisiones finales de procesos agrarios y formalización de la propiedad privada rural.</t>
  </si>
  <si>
    <t>Reportes de ORFEO y del Sistema de información geográfica (SIG)</t>
  </si>
  <si>
    <t>Se prioriza el caso del incumplimiento detectado</t>
  </si>
  <si>
    <t>Severifican los plazos en ORFEO y se confronta con el estado de la respuesta. Por otra parte, mediante el Sistema de información geográfica (SIG) del programa de formalización se generan alertas tempranas.</t>
  </si>
  <si>
    <t>Seguimiento mediante ORFEO y el Sistema de información geográfica (SIG) del programa de formalización.</t>
  </si>
  <si>
    <t>Verificación de propósito de la solicitud al momento de la creación de los expedientes en ORFEO</t>
  </si>
  <si>
    <t>ORFEO</t>
  </si>
  <si>
    <t>Se realiza nueva verificación y se corrige</t>
  </si>
  <si>
    <t xml:space="preserve">Al momento de la creación de los expedientes en ORFEO y con base en la información contenida en la solicitud se verifica su propósito y se determina la dependencia rsponsable de atrenderla. </t>
  </si>
  <si>
    <t>Asegurar el reparto a la dependencia correcta, para atención de solicitudes.</t>
  </si>
  <si>
    <t>Recibir y verificar la documentación de los aspirantes</t>
  </si>
  <si>
    <t>Evaluar las recomendaciones del Comité de Selección</t>
  </si>
  <si>
    <t>Se realizan los ajustes en atención a las recomendaciones</t>
  </si>
  <si>
    <t>Acta del comité de selección</t>
  </si>
  <si>
    <t>Asegurar el cumplimiento de los requisitos en la adjudicación de bienes inmuebles no ocupados.</t>
  </si>
  <si>
    <t>Se realizan jornadas de recepción y verificación de documentos informando a cada campesino interesado, si cumple o no los requisitos de elegibilidad para ser aspirante al programa de acceso a tierras.
Cuando se trate de casos excepcionales con suspensión de procedimiento por parte del Director , se reciben los documentos de las personas registradas en los listados previamente entregados por parte de las asociaciones de campesinos, asociaciones de víctimas legalmente constituidas, la Unidad para las Vícimas, la URT y las mesas departamentales, entre otras.</t>
  </si>
  <si>
    <t xml:space="preserve">En caso de necesitar información adicional o documentos soportes para la inscripción, la solicitud se realizará vía email al contacto o solicitante. </t>
  </si>
  <si>
    <t>ACCTI-F-028 FORMULARIO INSCRIPCIÓN ASPIRANTES A LA SELEC. Y ADJUDI.DE TIERRAS INGRESADAS EN FONDO NACIONAL AGRARIO</t>
  </si>
  <si>
    <t xml:space="preserve">Conciliaciones entre la Subdirtección de Administración de Tierras de la Nación y contabilidad, </t>
  </si>
  <si>
    <t>Se determina la coherencia de la informacion registrada de predios en el  fondo de tierras versus la información registrada en contabilidad en la subcuenta acceso para población campesina, comunidades, familias y asociaciones rurales.</t>
  </si>
  <si>
    <t>Se solicita corrección</t>
  </si>
  <si>
    <t>Conciliación</t>
  </si>
  <si>
    <t>Determinar la veracidad y exactitud de la informacion registrada de predios en el  fondo de tierras.</t>
  </si>
  <si>
    <t>Subdirección Administración Tierras de la Nación</t>
  </si>
  <si>
    <t xml:space="preserve">Interrupción en la prestación de los servicios de TI </t>
  </si>
  <si>
    <t xml:space="preserve">Nivel de eficacia=
100 - ((Número de Planes de Acción e institucionales aprobados por fuera del plazo /  Número de Planes de Acción e institucionales aprobados Dec 612 2018, durante el periodo) x 100)
Se considera materializado el riesgo cuando el resultado es inferior al 100%  </t>
  </si>
  <si>
    <t>Reformulación o ajustes del Plan de Acción Anual.
Preaprobación de reformulación o ajustes por parte de la Dirección general de la  ANT.
Aprobación de reformulación o ajustes por parte del Consejo Directivo ANT.</t>
  </si>
  <si>
    <t>Plan de Acción Anual reformulado o ajustado.</t>
  </si>
  <si>
    <t>Revisión del Plan de Acción Institucional, con el propósito de determinar la necesidad de adaptarlo a los cambios generados por la Pandemia - Covi 19.</t>
  </si>
  <si>
    <t>Plan revisado decisión tomada</t>
  </si>
  <si>
    <t>Mesa de trabajo con personal de UGTs para determinar si se requiere o no, ajustar el Plan de Acción Institucional a unas necesidades particulares de los territorios</t>
  </si>
  <si>
    <t>Acta de mesa de trabajo con decisión</t>
  </si>
  <si>
    <t xml:space="preserve">Nivel de eficacia=
100 - ((Número de reportes de información no pertinentes detectados en el periodo /  Número total de reportes de información hechos en el periodo) x 100)
Se considera materializado el riesgo cuando el resultado es inferior al 100%  </t>
  </si>
  <si>
    <t>Desaprobación de la información recibida por la oficina de planeación.
Comunicación a la dependencia responsable con argumentos por los cuales se rechaza el reporte.
Acompañamiento de La oficina de Planeación en la revisión de la información y del indicador.</t>
  </si>
  <si>
    <t>Comunicaciones con no aprobación.
Ficha Técnica con indicador reformulado.</t>
  </si>
  <si>
    <t xml:space="preserve">Nivel de eficacia=
100 - ((Número de boletines o impresos detectados con uso inadecuado de la imagen en el periodo /  Número total de boletines o impresos producidos en el periodo) x 100)
Se considera materializado el riesgo cuando el resultado es inferior al 100%  </t>
  </si>
  <si>
    <t xml:space="preserve">Nivel de eficacia=
100 - ((Número de boletines de prensa detectados en el periodo, que no llegaron al público objetivo  /  Número total de boletines de prensa publicados en el periodo) x 100)
Se considera materializado el riesgo cuando el resultado es inferior al 100%  </t>
  </si>
  <si>
    <t>Diseño e implementación de un esquema de seguimiento de indicadores estratégicos</t>
  </si>
  <si>
    <t>Esquema implementado</t>
  </si>
  <si>
    <t>Comunicado emitido</t>
  </si>
  <si>
    <t>Boletines de prensa reemitidos.</t>
  </si>
  <si>
    <t>Reemisión de boletines de prensa.</t>
  </si>
  <si>
    <t xml:space="preserve">Nivel de eficacia=
Porcentaje de ejecución del PETIC
Se considera materializado el riesgo cuando el resultado es inferior al 100%  </t>
  </si>
  <si>
    <t xml:space="preserve">Nivel de eficacia=
100 - ((Número de soluciones de Arquitectura empresarial que no respondieron a las necesidades /  Número total de soluciones de Arquitectura empresarial  producidas en el periodo) x 100)
Se considera materializado el riesgo cuando el resultado es inferior al 100%  </t>
  </si>
  <si>
    <t xml:space="preserve">Nivel de eficacia=
Porcentaje de ejecución del Modelo de seguridad y privacidad de la información.
Se considera materializado el riesgo cuando el resultado es inferior al 100%  </t>
  </si>
  <si>
    <t>Reformulación de la estrategia de TI de la Entidad.</t>
  </si>
  <si>
    <t>PETIC reformulado</t>
  </si>
  <si>
    <t>Actualizar el PETIC.</t>
  </si>
  <si>
    <t>PETIC actualizado</t>
  </si>
  <si>
    <t xml:space="preserve">
Reformulación de la estrategia TI de la entidad.</t>
  </si>
  <si>
    <t>Actualización del PETIC</t>
  </si>
  <si>
    <t>Aprobación del nuevo esquema de gobierno de TI</t>
  </si>
  <si>
    <t>Memorando enviado a los directores</t>
  </si>
  <si>
    <t>Ejecución de reuniones de control con profesional designado para la implementación del MSPI, ajuste del cronograma de implementación del MSPI de acuerdo con prioridades identificadas con las áreas impactadas.</t>
  </si>
  <si>
    <t>Actas de control y seguimiento de avance del plan de trabajo.</t>
  </si>
  <si>
    <t>Seguimiento mensual del plan de implementación del Modelo de Seguridad y  Privacidad de la información</t>
  </si>
  <si>
    <t>Cronograma de implementación</t>
  </si>
  <si>
    <t xml:space="preserve">Nivel de eficacia=
100 - ((Número de activos de conocimiento perdidos /  Número total de activos de conocimiento producido en el periodo) x 100)
Se considera materializado el riesgo cuando el resultado es inferior al 100%  </t>
  </si>
  <si>
    <t xml:space="preserve">Nivel de eficacia=
100 - ((Número de documentos no pertinentes publicados /  Número total de documentos publicados en el periodo) x 100)
Se considera materializado el riesgo cuando el resultado es inferior al 100%  </t>
  </si>
  <si>
    <t xml:space="preserve">Acta de reunión con decisiones a implementar. </t>
  </si>
  <si>
    <t>Dirección General</t>
  </si>
  <si>
    <t xml:space="preserve">Formulario de autodiagnóstico diligenciado </t>
  </si>
  <si>
    <t>Ante el evento, la Oficina de Planeación comunicará a la dependencia(s) responsable(s) del documento, mediante memorando, la necesidad de someter a actualización o, si es el caso, eliminación el documento y se convocará a mesa de trabajo conjunta entre la Oficina de Planeación y las dependencias afectadas o que se perciben afectadas, desde sus roles, responsabilidades y autoridades.</t>
  </si>
  <si>
    <t>Verificar el cumplimiento del procedimiento INTI-P001 CONTROL DE LA INFORMACIÓN DOCUMENTADA, en los documentos publicados en Intranet, con respecto a la página Web, del Sistema Integrado de Gestión de la ANT.</t>
  </si>
  <si>
    <t>Solicitudes de cargue y actualización de documentos</t>
  </si>
  <si>
    <t xml:space="preserve">Realizar seguimiento semestral a la generación de residuos peligrosos al interior de la entidad. </t>
  </si>
  <si>
    <t>Capacitación al personal de servicios generales en manejo de residuos peligrosos y contingencias</t>
  </si>
  <si>
    <t>Seguimientos realizados</t>
  </si>
  <si>
    <t>Capacitaciones realizadas</t>
  </si>
  <si>
    <t>Formular y formalizar lineamientos internos ambientales para la contratación de bienes y servicios.</t>
  </si>
  <si>
    <t>Lineamientos aprobados y publicados</t>
  </si>
  <si>
    <t>Actualización de la matriz de requisitos legales ambientales.</t>
  </si>
  <si>
    <t>Actualización de los documentos asociados a la gestión ambiental</t>
  </si>
  <si>
    <t xml:space="preserve">Número de documentos revisados, asociados a la gestión ambiental </t>
  </si>
  <si>
    <t>Revisar y actualizar el procedimiento para reservas presupuestales.</t>
  </si>
  <si>
    <t>Documento revisado</t>
  </si>
  <si>
    <t>Implementar correcciones basadas en reprocesos, anulaciones y disposición final del producto con el incumplimiento, siguiendo lineamientos del procedimiento SEYM-F-003 REGISTRO DE SALIDAS NO CONFORMES.</t>
  </si>
  <si>
    <t>Registro de la corrección implementada</t>
  </si>
  <si>
    <t>Verificar la conformidad de Salidas,
Productos y Servicios</t>
  </si>
  <si>
    <t>Al finalizar un procedimiento técnico el responsable verifica la conformidad de las salidas, productos o servicios generados, en sus fases finales e intermedias, con base en las especificaciones técnicas previamente establecidas en las Fichas Técnicas correspondientes.</t>
  </si>
  <si>
    <t>Salida o producto corregido y aprobado</t>
  </si>
  <si>
    <t>No se libera la salida del proceso y se devuelve para corrección y disposición establecida en las fichas técnicas correspondients.</t>
  </si>
  <si>
    <t>Asegurar que los productos generados por la ANT sean conformes con los requisitos.</t>
  </si>
  <si>
    <t xml:space="preserve">Aprobar Programa/Plan Anual de Auditoría </t>
  </si>
  <si>
    <t xml:space="preserve">Gestionar Programa/Plan de Auditoría </t>
  </si>
  <si>
    <t xml:space="preserve">Preparar y comunicar Plan de Auditoría </t>
  </si>
  <si>
    <t>El equipo auditor elabora el Plan de Auditoría en la forma SEYM-F-005 FORMA PLAN DE AUDITORÍA, definiendo el
objetivo, alcance, criterios, equipo auditor, actividades de la auditoría.
Una vez elaborado, se somete a aprobación por parte del Jefe de la Oficina de Control Interno y se remite al líder(es) del
(de los) proceso(s) auditado(s), mediante memorando o correo electrónico, previo a la reunión de apertura de la auditoría.
El Plan de auditoría debe comunciarse al líder del proceso, por tarde, el día anterior a la realización de la reunión de apertura.</t>
  </si>
  <si>
    <t>El Jefe de la Oficina de Control Interno tendrá la potestad para realizar modificaciones al Plan de Auditoría, bien sea por circunstancias que se presenten en la ejecución de la auditoría, a solicitud del responsable del proceso auditado u otras consideraciones. En cualquier caso, la modificación del Plan de Auditoría será comunicada por correo elctrónico o memorando al equipo auditado.</t>
  </si>
  <si>
    <t>SEYM-F-005 FORMA PLAN DE AUDITORÍA</t>
  </si>
  <si>
    <t>Asegurar que todas las partes involucradas conozcan el Plan de auditoría y se programen en coinsecuencia.</t>
  </si>
  <si>
    <t>Oficina de Control Interno</t>
  </si>
  <si>
    <t>De acuerdo al cronograma establecido en el Programa/Plan Anual de Auditorías, se monitorean las fechas de ejecución de las auditorías, informes obligatorios, seguimientos y demas actividades programadas.</t>
  </si>
  <si>
    <t>Si se van a ejecutar actividades de auditoria, se debe proceder a Planear la Auditoría.
Se se van a ejecutar actividades de informes obligatorios/seguimientos se debe proceder a solicitar información.</t>
  </si>
  <si>
    <t>Asegurar que los recirsos dispuestos para el Programa de auditoría se ejecuten de forma adecuada.</t>
  </si>
  <si>
    <t xml:space="preserve">Se convoca al Comité Institucional de Coordinación de Control Interno-CICI de la ANT para la presentación, discusión y aprobación del Programa/Plan Anual de Auditoría formulado, aprobación que debe realizarse, a más tardar, el 31 de enero de cada vigencia. El Jefe de la Oficina de Control Interno, convocará al Comité Institucional de Coordinación de Control Interno, mediante memorando o correo electrónico. Se dejará constancia en acta de la aprobación del PAA.
La aprobación del Programa/Plan Anual de Auditoría debe realizarse a más tardar, el 31 de enero de cada vigencia.
</t>
  </si>
  <si>
    <t>Si el Programa/Plan Anual de Auditoría es aprobado, se procede a gestionar publicación del Programa/Plan Anual de Auditoría.
Si el Programa/Plan Anual de Auditoría no es aprobado, se debe ajustar y volver a someter a aprobación.</t>
  </si>
  <si>
    <t>Asegurar la pertinencia del Programa de auditoría.</t>
  </si>
  <si>
    <t>Seguimiento a la ejecución del cronograma de monitoreo de los Planes de Mejoramiento.</t>
  </si>
  <si>
    <t>Informe de seguimiento al cronograma</t>
  </si>
  <si>
    <t>Se confrontan las actividades de monitoreo realizadas, frente a las planificadas en el cronograma.</t>
  </si>
  <si>
    <t>Asegurar que se ejecute oportunamente el cronograma de monitoreo.</t>
  </si>
  <si>
    <t>Seguimiento constante vía web (en los casos que sea posible), verificando así actuaciones que pudiesen surgir en la rama judicial.</t>
  </si>
  <si>
    <t>Revisar viabilidad del documento</t>
  </si>
  <si>
    <t>El profesional de la Oficina Jurídica, revisa si el documento se encuentra acorde al ordenamiento jurídico colombiano.</t>
  </si>
  <si>
    <t>Oficina Jurídica</t>
  </si>
  <si>
    <t>Reducir la posibilidad de vencimiento de terminos.</t>
  </si>
  <si>
    <t>Reducir la posibilidad de la duplicidad de conceptos.</t>
  </si>
  <si>
    <t>Reducir la posibilidad deemitir viabilidades contrarias a la Ley.</t>
  </si>
  <si>
    <t xml:space="preserve">Seguimiento vía web </t>
  </si>
  <si>
    <t>Visto bueno del profesional en el documento.</t>
  </si>
  <si>
    <t>No se otorga visto bueno</t>
  </si>
  <si>
    <t>Se priorizan las actividades con potencial incumplimiento</t>
  </si>
  <si>
    <t>Seguimiento a los acuerdos de servicios de TI</t>
  </si>
  <si>
    <t>Informe de seguimiento a los acuerdos de servicios de TI</t>
  </si>
  <si>
    <t>Se determinan los avances y se comparan contra los acuerdos de servicios  de TI, para determinar el nivel de cumplimiento.</t>
  </si>
  <si>
    <t>Se genera una alerta y el equipo prioriza los casos detectados con incumplimiento real o potencial.</t>
  </si>
  <si>
    <t>Asegurar que se detectan oportunamente losrezagos en el desempeño.</t>
  </si>
  <si>
    <t xml:space="preserve">Nivel de eficacia=
100 - ((Número de casos resueltos detectados con decisiones incorrectas / Número de casos resueltos durante el periodo) x 100)
Se considera materializado el riesgo cuando el resultado 
es inferior al 100% </t>
  </si>
  <si>
    <t xml:space="preserve">Nivel de eficacia=
100 - ((Número de recursos resueltos detectados con incumplimiento de términos / Número de recursos resueltos durante el periodo) x 100)
Se considera materializado el riesgo cuando el resultado 
es inferior al 100% </t>
  </si>
  <si>
    <t xml:space="preserve">Nivel de eficacia=
100 - ((Número de repartos duplicados detectados con  / Número de repartos realizados durante el periodo) x 100)
Se considera materializado el riesgo cuando el resultado 
es inferior al 100% </t>
  </si>
  <si>
    <t>Se debe contestar inmediatamente al solicitante (prioridad) los motivos por los cuales no se cumplieron los tiempos establecido y mencionar el estado del proceso.
Se realizó una priorización de los procedimientos administrativos especiales agrarios a los cuales se les debería dar el correspondiente impulso procesal, en esa medida se ha venido evacuando las pruebas decretadas en cada uno de los procedimientos, con el fin de obtener una pronta decisión final de cada uno de los procedimientos.</t>
  </si>
  <si>
    <t>Listado de los procedimientos administrativos especiales agrarios y pretensiones agrarias.
El proyecto de inversión para los procesos agrarios y el programa de formalización se encuentra registrado y aprobado en el SUIFP.</t>
  </si>
  <si>
    <t>Se debe determinar cuál es la causa generadora de la materialización del riesgo.
Se realiza el análisis de la inconsistencia en las diferentes respuestas a los mismos requerimientos y se corrige.</t>
  </si>
  <si>
    <t>Documento corregido</t>
  </si>
  <si>
    <t xml:space="preserve">Nivel de eficacia=
100 - ((Número de adjudicaciones de bienes inmuebles detectados con incumplimientos / Número de adjudicaciones de bienes inmuebles realizadas durante el periodo) x 100)
Se considera materializado el riesgo cuando el resultado 
es inferior al 100%  </t>
  </si>
  <si>
    <t>1. Determinar cuál es la causa generadora de la materialización del riesgo.
2. El profesional designado por el Subdirector determinara la causa del incumplimiento.
3. Implementar corrección inmediata.
4: Determinar acción correctiva para evitar que vuelva a ocurrir.</t>
  </si>
  <si>
    <t xml:space="preserve">Nivel de eficacia=
100 - ((Número de inventarios con desactualizaciones detectadas / Número de inventarios realizados durante el periodo) x 100)
Se considera materializado el riesgo cuando el resultado 
es inferior al 100%  </t>
  </si>
  <si>
    <t>Ante  materialización se actualizará el inventario de inmediato.</t>
  </si>
  <si>
    <t>Inventario actualizado</t>
  </si>
  <si>
    <t>Omitir la gestión y/o respuesta  a las denuncias por posibles hechos de corrupción.</t>
  </si>
  <si>
    <t>Verificación que hace ORFEO y PAABS al ingreso al aplicativo del usuario y contraseña para el uso de la firma digital.</t>
  </si>
  <si>
    <t>Bases de datos de  ORFEO y PAABS  de las codificaciones que contiene el registro de la firma digital.</t>
  </si>
  <si>
    <t>Cuando la clave ingrasada no coincide con la registrada previamente, el aplicativo impide la firma del documento.</t>
  </si>
  <si>
    <t>Impedir el uso de las firmas digitales de documentos, en los trámites electrónicos de la entidad.</t>
  </si>
  <si>
    <t>Actualización y parcheo de los sistemas operativos a las versiones actuales de los fabricantes.</t>
  </si>
  <si>
    <t>Los fabricantes hacen mejoras que protegen los aplicativos y sistemas.
Las actualizaciones y parcheo fortalecen progresivamente los sistemas operativos y aplicaciones, para protejerlos de riesgos y  vulnerabilidades que se pueden presentar y/o para corregir fallas o presentar nuevas funcionalidades.</t>
  </si>
  <si>
    <t>Seguimiento a las alertas presentadas en la plataforma tecnológica.</t>
  </si>
  <si>
    <t>Reporte de alertas detectadas</t>
  </si>
  <si>
    <t>Las contraseñas son mecanismos de seguridad que permiten autenticar a los usuarios de las diferentes cuentas de acceso a sistemas de información y aplicaciones.
Las contraseñas deben cumplir con políticas de seguridad que obliguen al uso de un número de caracteres que impidan que sean adivinadas fácilmente por software o técnicas de ingeniería social. 
Las contraseñas deben incluir el uso de caracteres alfabéticos, numéricos, símbolos especiales o signos de puntación de acuerdo con las directrices que imparta la mesa técnica de la ANT.
ORFEO y PAABS solo autoriza el ingreso y uso de la firma digital, cuando la clave ingresada coincide con la clave registrada previamente por el titular de la cuenta para la firma de un documento.</t>
  </si>
  <si>
    <t>Los servidores generan información del funcionamiento de la plaforma operativa, que es monitoreada por el equipo de infraestructura y soporte tecnológico.
Cuando se detactan irregularidades en la infraestructura tecnológica, se generan alertas para que los responsables determinen cual es la causa raiz y solucionen el problema.</t>
  </si>
  <si>
    <t xml:space="preserve">Se procede en función a la causa raiz determinada.
Alarmas umbrales de CPU, RAM, Espacio Disco, falla en sitios WEB.
</t>
  </si>
  <si>
    <t>Detectar tempranamente los avisos que pueden afectar la tecnología y así, impedir oportunamente la interrupción en la prestación de los servicios.</t>
  </si>
  <si>
    <t>Mejorar aspectos de funcionalidad y de seguridad de los sistemas de información y aplicaciones.</t>
  </si>
  <si>
    <t>El sistema cierra la brecha entre la versión usada y la nueva disponible.</t>
  </si>
  <si>
    <t>Sistema operativo actualizado.</t>
  </si>
  <si>
    <t>Bases de datos de reparto de ORFEO</t>
  </si>
  <si>
    <t>}</t>
  </si>
  <si>
    <t>Realizar diagnóstico, bajo la orientación del equipo de Gestión del Conocimiento de la Dirección General y con la participación de todas las dependencias, del nivel de implementación de la Política de Gestión del Conocimiento y la Innovación de MiPG.</t>
  </si>
  <si>
    <t>Se revisa el reporte hecho por cada Dependencia en la herramienta. Conciliación Plan de Acción y
Plan de Adquisiciones. Generación informes gráficos de avance y tendencia. Se obtiene y se prepara información sobre ejecución presupuestal.</t>
  </si>
  <si>
    <t>Se realiza la mesa de trabajo analizando y efectuando seguimiento a la ejecución presupuestal y a las metas del plan de acción, se verifica el cumplimiento de los compromisos acordados en reuniones anteriores y se generan nuevos compromisos, si a ello hay lugar.</t>
  </si>
  <si>
    <t>Actualizar y depurar el inventario de procesos agrarios.</t>
  </si>
  <si>
    <t>Inventario de Procesos Agrios Actualizado</t>
  </si>
  <si>
    <t>Actualizar los procedimientos de Procesos agrarios y de formalización de la propiedad privada rural mediante el Decreto Ley 902 de 2017, en el sistema integrado de gestión</t>
  </si>
  <si>
    <t>Dirección de Gestión Jurídica de Tierras</t>
  </si>
  <si>
    <t>Procedimientos actualizados en el Sistema Integrado de Gestión</t>
  </si>
  <si>
    <t>Se compara la versión instalada contrá la versión más reciente disponible.</t>
  </si>
  <si>
    <t>Si hay diferencia, se procede a la actualización inmediata.</t>
  </si>
  <si>
    <t>Se generan alertas, correcciones y acciones correctivas.</t>
  </si>
  <si>
    <t>Capacitar a colaboradores en las funciones de la Dirección de Asuntos Étnicos.</t>
  </si>
  <si>
    <t>Personas capacitadas</t>
  </si>
  <si>
    <t>Elaborar Documento Guía de criterios para la priorización de los procedimientos del Plan de Atención y Metas de los proyectos de inversión de la Dirección de Asuntos Étnicos.</t>
  </si>
  <si>
    <t>Documento asociado en el procedimiento DEST-P-005 correspondiente a Formulación de Proyectos de Inversión.</t>
  </si>
  <si>
    <t>Actualizar los  procedimientos  ACCT-P-008  y  ACCTI  P-010,  de  tal  manera  que  se  identifiquen claramente las salidas y las entradas respectivamente.</t>
  </si>
  <si>
    <t>Procedimientos revisados y actualizados.</t>
  </si>
  <si>
    <t>Capacitación colaboradores de la Dirección y Subdirección de Asuntos Étnicos, así como UGTS involucradas en los procedimientos de formalización de Comunidades Indígenas y Negras sobre el Plan Anticorrupción y de Atención al Ciudadano.</t>
  </si>
  <si>
    <t xml:space="preserve"> Ejecutar Pruebas</t>
  </si>
  <si>
    <t>Se realizan los ciclos de pruebas correspondientes de los componentes de software.
Si las pruebas son satisfactorias se diligencia la Forma: GINFO-F-001 ANÁLISIS Y DISEÑO DE SOFTWARE y se aprueba la publicación en los ambientes productivos.</t>
  </si>
  <si>
    <t>Si las pruebas no son satisfactorias se devuelve a desarrollar de nuevo el producto.
Se realizar las pruebas de acuerdo al plan de pruebas de la plataforma TFS (Team
Foundation Server)</t>
  </si>
  <si>
    <t>Reporte de Team Foundation Server</t>
  </si>
  <si>
    <t>Asegurar cumplimiento de tiemos de entrega.</t>
  </si>
  <si>
    <t>Subdirección de Sistemas de Información de Tierras.</t>
  </si>
  <si>
    <r>
      <t xml:space="preserve">Ajuste probabilidad en mapa de calor </t>
    </r>
    <r>
      <rPr>
        <sz val="14"/>
        <color theme="1"/>
        <rFont val="Arial"/>
        <family val="2"/>
      </rPr>
      <t>(celda de calculo automatizado)</t>
    </r>
  </si>
  <si>
    <r>
      <t xml:space="preserve">Nuevo valor Probabilidad </t>
    </r>
    <r>
      <rPr>
        <sz val="14"/>
        <color theme="1"/>
        <rFont val="Arial"/>
        <family val="2"/>
      </rPr>
      <t>(celda de calculo automatizado)</t>
    </r>
  </si>
  <si>
    <r>
      <t xml:space="preserve">Ajuste impacto en mapa de calor 
</t>
    </r>
    <r>
      <rPr>
        <sz val="14"/>
        <color theme="1"/>
        <rFont val="Arial"/>
        <family val="2"/>
      </rPr>
      <t>(celda de calculo automatizado)</t>
    </r>
  </si>
  <si>
    <r>
      <t xml:space="preserve">Nuevo valor Impacto
</t>
    </r>
    <r>
      <rPr>
        <sz val="14"/>
        <color theme="1"/>
        <rFont val="Arial"/>
        <family val="2"/>
      </rPr>
      <t>(celda de calculo automatizado)</t>
    </r>
  </si>
  <si>
    <r>
      <rPr>
        <b/>
        <sz val="14"/>
        <color theme="1"/>
        <rFont val="Arial"/>
        <family val="2"/>
      </rPr>
      <t>COMO SE REALIZA</t>
    </r>
    <r>
      <rPr>
        <sz val="10"/>
        <color theme="1"/>
        <rFont val="Arial Narrow"/>
        <family val="2"/>
      </rPr>
      <t/>
    </r>
  </si>
  <si>
    <r>
      <rPr>
        <b/>
        <sz val="14"/>
        <color theme="1"/>
        <rFont val="Arial"/>
        <family val="2"/>
      </rPr>
      <t>QUÉ PASA CON LAS OBSERVACIONES O DESVIACIONES</t>
    </r>
    <r>
      <rPr>
        <sz val="10"/>
        <color theme="1"/>
        <rFont val="Arial Narrow"/>
        <family val="2"/>
      </rPr>
      <t/>
    </r>
  </si>
  <si>
    <r>
      <rPr>
        <b/>
        <sz val="14"/>
        <color theme="1"/>
        <rFont val="Arial"/>
        <family val="2"/>
      </rPr>
      <t>RESPONSABLE</t>
    </r>
    <r>
      <rPr>
        <sz val="14"/>
        <color theme="1"/>
        <rFont val="Arial"/>
        <family val="2"/>
      </rPr>
      <t xml:space="preserve">
¿Existe un responsable asignado a la ejecución del control?</t>
    </r>
  </si>
  <si>
    <r>
      <rPr>
        <b/>
        <sz val="14"/>
        <color theme="1"/>
        <rFont val="Arial"/>
        <family val="2"/>
      </rPr>
      <t>RESPONSABLE</t>
    </r>
    <r>
      <rPr>
        <sz val="14"/>
        <color theme="1"/>
        <rFont val="Arial"/>
        <family val="2"/>
      </rPr>
      <t xml:space="preserve">
¿El responsable tiene la autoridad y adecuada segregación de funciones en la ejecución del control?</t>
    </r>
  </si>
  <si>
    <r>
      <rPr>
        <b/>
        <sz val="14"/>
        <color theme="1"/>
        <rFont val="Arial"/>
        <family val="2"/>
      </rPr>
      <t>PERIODICIDAD</t>
    </r>
    <r>
      <rPr>
        <sz val="14"/>
        <color theme="1"/>
        <rFont val="Arial"/>
        <family val="2"/>
      </rPr>
      <t xml:space="preserve">
¿La oportunidad en que se ejecuta el control ayuda a prevenir la mitigación del riesgo o a detectar la materialización del riesgo de manera oportuna?</t>
    </r>
  </si>
  <si>
    <r>
      <rPr>
        <b/>
        <sz val="14"/>
        <color theme="1"/>
        <rFont val="Arial"/>
        <family val="2"/>
      </rPr>
      <t>PROPÓSITO</t>
    </r>
    <r>
      <rPr>
        <sz val="14"/>
        <color theme="1"/>
        <rFont val="Arial"/>
        <family val="2"/>
      </rPr>
      <t xml:space="preserve">
¿Las actividades que se desarrollan en el control realmente buscan por si sola prevenir o detectar las causas que pueden dar origen al riesgo, Ej.: verificar, validar, cotejar, comparar, revisar, etc.?</t>
    </r>
  </si>
  <si>
    <r>
      <rPr>
        <b/>
        <sz val="14"/>
        <color theme="1"/>
        <rFont val="Arial"/>
        <family val="2"/>
      </rPr>
      <t>COMO SE REALIZA</t>
    </r>
    <r>
      <rPr>
        <sz val="14"/>
        <color theme="1"/>
        <rFont val="Arial"/>
        <family val="2"/>
      </rPr>
      <t xml:space="preserve">
¿La fuente de información que se utiliza en el desarrollo del control es información confiable que permita mitigar el riesgo?</t>
    </r>
  </si>
  <si>
    <r>
      <rPr>
        <b/>
        <sz val="14"/>
        <color theme="1"/>
        <rFont val="Arial"/>
        <family val="2"/>
      </rPr>
      <t>QUÉ PASA CON LAS OBSERVACIONES O DESVIACIONES</t>
    </r>
    <r>
      <rPr>
        <sz val="14"/>
        <color theme="1"/>
        <rFont val="Arial"/>
        <family val="2"/>
      </rPr>
      <t xml:space="preserve">
¿Las observaciones, desviaciones o diferencias identificadas como resultados de la ejecución del control son investigadas y resueltas de manera oportuna?</t>
    </r>
  </si>
  <si>
    <r>
      <rPr>
        <b/>
        <sz val="14"/>
        <color theme="1"/>
        <rFont val="Arial"/>
        <family val="2"/>
      </rPr>
      <t>EVIDENCIA</t>
    </r>
    <r>
      <rPr>
        <sz val="14"/>
        <color theme="1"/>
        <rFont val="Arial"/>
        <family val="2"/>
      </rPr>
      <t xml:space="preserve">
¿Se deja evidencia o rastro de la ejecución del control que permita a cualquier tercero con la evidencia llegar a la misma conclusión?</t>
    </r>
  </si>
  <si>
    <r>
      <rPr>
        <b/>
        <sz val="14"/>
        <color theme="1"/>
        <rFont val="Arial"/>
        <family val="2"/>
      </rPr>
      <t>*Fuerte</t>
    </r>
    <r>
      <rPr>
        <sz val="14"/>
        <color theme="1"/>
        <rFont val="Arial"/>
        <family val="2"/>
      </rPr>
      <t xml:space="preserve">: El control se ejecuta de manera consistente por parte del responsable.
</t>
    </r>
    <r>
      <rPr>
        <b/>
        <sz val="14"/>
        <color theme="1"/>
        <rFont val="Arial"/>
        <family val="2"/>
      </rPr>
      <t>Moderado</t>
    </r>
    <r>
      <rPr>
        <sz val="14"/>
        <color theme="1"/>
        <rFont val="Arial"/>
        <family val="2"/>
      </rPr>
      <t xml:space="preserve">: El control se ejecuta algunas veces por parte del responsable.
</t>
    </r>
    <r>
      <rPr>
        <b/>
        <sz val="14"/>
        <color theme="1"/>
        <rFont val="Arial"/>
        <family val="2"/>
      </rPr>
      <t>Débil</t>
    </r>
    <r>
      <rPr>
        <sz val="14"/>
        <color theme="1"/>
        <rFont val="Arial"/>
        <family val="2"/>
      </rPr>
      <t>: El control no se ejecuta por parte del responsable.</t>
    </r>
  </si>
  <si>
    <t xml:space="preserve">Nivel de eficacia=
100 - ((Número de acuerdos de niveles de servicio incumplidos en el periodo / Número de acuerdos de niveles de servicio evaluados durante el periodo) x 100)
Se considera materializado el riesgo cuando el resultado 
es inferior al 100%  </t>
  </si>
  <si>
    <t xml:space="preserve">Nivel de eficacia=
100 - ((Número de desarrollos con tiempos incumplidos en el periodo / Número de desarrollos entregados en el periodo) x 100)
Se considera materializado el riesgo cuando el resultado 
es inferior al 100%  </t>
  </si>
  <si>
    <t xml:space="preserve">Nivel de eficacia=
100 - ((Número de usos no autorizados detectados en el periodo / Número de ingresos realizados en el periodo) x 100)
Se considera materializado el riesgo cuando el resultado 
es inferior al 100%  </t>
  </si>
  <si>
    <t xml:space="preserve">Se revisa: El  árbol de problemas, Matriz de Marco Lógico, cadena de valor, Guía Institucional, y la MGA, en medio electrónico.
Se verifica la pertinencia y viabilidad técnica, financiera, económica y metodológica del proyecto, con respecto de la misión, objetivos, lineamientos y planes establecidos por parte de la entidad. </t>
  </si>
  <si>
    <t>Se devuelve al formulador con observaciones para ajuste.</t>
  </si>
  <si>
    <t xml:space="preserve">
Actualizaciones de proyecto justificadas, oportunas y autorizadas.</t>
  </si>
  <si>
    <t>Actualizaciones</t>
  </si>
  <si>
    <t>Seguimiento al plan estratégico institucional y al plan de acción anual</t>
  </si>
  <si>
    <t>Informes de seguimiento</t>
  </si>
  <si>
    <t>Brindar acompañamiento y apoyo a todas las dependencias en el trámite a seguir y en el diligenciamiento de los formatos.</t>
  </si>
  <si>
    <t>Realizar mesas de trabajo para el acompañamiento y apoyo en la construcción del plan</t>
  </si>
  <si>
    <t>Listados de asistencia</t>
  </si>
  <si>
    <t>Se solicita la corrección inmediata a la dependencia responsable de la información.
La dependencia responsable debe corregir el informe de inmediato y remitirlo con copias digitales de soportes a los medios establecidos para tal fin</t>
  </si>
  <si>
    <t>Realizar seguimiento oportuno a la información cargada mensualmente al Sistema  de Seguimiento a Proyectos de Inversión - SPI</t>
  </si>
  <si>
    <t>Seguimiento mensual</t>
  </si>
  <si>
    <t>Reducir la posibilidad de incumplimiento en la implementación del PETIC.</t>
  </si>
  <si>
    <t>Definición y evolución de la arquitectura empresarial institucional que no responda a las necesidades de la entidad.</t>
  </si>
  <si>
    <t>Reprocesos 
Sobrecostos
Acciones legales que generan reprocesos y costos para la entidad 
Perdida de Imagen Institucional</t>
  </si>
  <si>
    <t xml:space="preserve">
Retraso en las actividades misionales de la entidad.
Represamiento de información en áreas misionales.
Retrasos en otros desarrollos planeados en la Subdirección de Sistemas de Información de Tierras.
Incumplimiento de las metas propuestas en el plan de acción.
Investigaciones por parte de órganos de control.</t>
  </si>
  <si>
    <t>Una vez realizado el Comité de Selección, se evalúan las recomendaciones correspondientes y se toma la decisión sobre si adjudicar o no el predio y quienes serían los adjudicatariosdel predio.</t>
  </si>
  <si>
    <t>Realizar capacitación a los colaboradores del grupo de compra directa, en el procedimiento ACCTI-P-004-Selección de Beneficiarios y Adjudicación de Predios no ocupados</t>
  </si>
  <si>
    <t>Realizar capacitación a los colaboradores de la subdirección, del procedimiento ACCTI-P-003-Adjudicación Baldíos a Persona Naturales</t>
  </si>
  <si>
    <t xml:space="preserve">Analizar la ruta jurídica e incluir en el instructivo del Fondo de Tierras, las actividades de ingreso de predios provenientes de Subsidio Integral de Reforma Agraria. </t>
  </si>
  <si>
    <t>Efectuar reuniones con los especialistas para validar las razones del incumplimiento</t>
  </si>
  <si>
    <t>Correo electrónico o Acta de las reuniones de seguimiento</t>
  </si>
  <si>
    <t xml:space="preserve">Asignación de nuevos recursos y/o ampliación de los tiempos en la ejecución de las actividades. </t>
  </si>
  <si>
    <t>Registro del seguimiento de las tareas asignadas y los tiempos establecidos para su ejecución</t>
  </si>
  <si>
    <t>Contar con los servicios en alta disponibilidad o disponer de un Datacenter alterno</t>
  </si>
  <si>
    <t>Aplicar el plan de Recuperación de Desastre (DRP)</t>
  </si>
  <si>
    <t xml:space="preserve">Validación de las tablas y log de auditorias registrados </t>
  </si>
  <si>
    <t>Registro de los log de transacciones sobre las aplicaciones y tablas de auditoría</t>
  </si>
  <si>
    <t>Tabla de auditoría aprobada</t>
  </si>
  <si>
    <t>Caracterización de solicitudes de conceptos, permitiendo así realizar el reparto de acuerdo al tema.</t>
  </si>
  <si>
    <t>Base de datos</t>
  </si>
  <si>
    <t>Se suscribe contrato con un tercero, quien realiza la vigilancia y defensa de los procesos contra la ANT. Este utiliza además de dependientes en las principales ciudades, un software que notifica diariamente las novedades en mencionados procesos, lo cual permite actuar dentro de los términos.</t>
  </si>
  <si>
    <t>Contrato, CDP, RP, y usuario de consulta en software.</t>
  </si>
  <si>
    <t>Se conforma un grupo de colaboradores encargado de las viabilidades, el cual constantemente actualizan y socializan las últimas directrices de la Oficina Jurídica al respecto.</t>
  </si>
  <si>
    <t>Las reuniones primarias para estas discusiones, no generan actas ni documento soporte.</t>
  </si>
  <si>
    <t>Módulos implementados</t>
  </si>
  <si>
    <t xml:space="preserve"> Contratar una persona natural o jurídica que realice la vigilancia y defensa judicial de la ANT.</t>
  </si>
  <si>
    <t>Contrato celebrado</t>
  </si>
  <si>
    <t>Reuniones de seguimiento de casos en Oficina Jurídica.</t>
  </si>
  <si>
    <t xml:space="preserve">Reuniones </t>
  </si>
  <si>
    <t>Inventarios vigentes.
Actas de reunión.
Acción correctiva.
Plan de mejoramiento.</t>
  </si>
  <si>
    <t>Capacitación en el procedimiento de solicitud, autorización, legalización y pago de desplazamientos al interior</t>
  </si>
  <si>
    <t>INFORMES DE LEY / OBLIGATORIOS
1. Comunicación del informe de resultados.
2. Comunicación de las causales de incumplimiento
DEMAS ACTIVIDADES PROGRAMADAS
1. Comunicación de los resultados obtenidos.
2. Acta de Comité Institucional de Coordinación de Control Interno - CICCI</t>
  </si>
  <si>
    <t>Formular/modificar y aprobar el Plan Anual de Auditoría de la vigencia</t>
  </si>
  <si>
    <t>Plan Anual de Auditoría aprobado</t>
  </si>
  <si>
    <t>Monitorear las actividades programadas en el Plan Anual de Auditoría aprobado.</t>
  </si>
  <si>
    <t>% de ejecución del plan de auditoria</t>
  </si>
  <si>
    <t>Comunicar oportunamente los resultados de las actividades de seguimiento y evaluación ejecutados</t>
  </si>
  <si>
    <t>% de comunicación de resultados</t>
  </si>
  <si>
    <t xml:space="preserve">Nivel de eficacia del Control=
Nivel de ejecución del cronograma de seguimiento al Plan de Mejoramiento.
Se considera materializado el riesgo cuando el resultado es inferior al 90% </t>
  </si>
  <si>
    <t>1. Realizar de inmediato el monitoreo a los planes de mejoramiento formulados y comunicar sus resultados. 
2. Poner en conocimiento a las partes interesadas, las causales que conllevaron a la realización extemporánea del monitoreo a los planes de mejoramiento formulados.</t>
  </si>
  <si>
    <t>1. Comunicación del informe de resultados.
2. Comunicación de las causales de incumplimiento</t>
  </si>
  <si>
    <t>Divulgar piezas informativas para fomentar la cultura de autocontrol.</t>
  </si>
  <si>
    <t>Píldoras informativas comunicadas</t>
  </si>
  <si>
    <t>Capacitar en la metodología para la formulación de planes de mejoramiento.</t>
  </si>
  <si>
    <t>Capacitación sobre formulación de planes de mejoramiento</t>
  </si>
  <si>
    <t>Realizar seguimiento a los Planes de mejoramiento y comunicar los resultados alcanzados frente a la eficacia y/o efectividad de los mismos.</t>
  </si>
  <si>
    <t>Informe de resultados de la actividad ejecutada</t>
  </si>
  <si>
    <t>Realizar actividades relacionadas con los procedimientos misionales fuera del sistema de integrado de tierras (SIT), dispuesto  por la Entidad.</t>
  </si>
  <si>
    <t xml:space="preserve">Nivel de eficacia=
100 - ((Número de soluciones de software finalizadas que no se usan / Número de soluciones de software finalizadas durante el periodo) x 100)
Se considera materializado el riesgo cuando el resultado 
es inferior al 100%  </t>
  </si>
  <si>
    <t>Expedir Acto administrativo que resuelve solicitud de inclusión en el RESO, sin el cumplimiento de requisitos mínimos, contemplados en la norma o con fundamentos fácticos que no correspondan a la realidad.</t>
  </si>
  <si>
    <t>Socialización del manual de imagen de la Entidad, mediante un mailing a todos los colaboradores de la Entidad</t>
  </si>
  <si>
    <t>Manual de imagen publicado</t>
  </si>
  <si>
    <t xml:space="preserve">Divulgación de comunicados de prensa, audios y fotografías a nivel nacional y regional, mediante mailings, pagina web y las redes sociales. </t>
  </si>
  <si>
    <t>Boletines difundidos</t>
  </si>
  <si>
    <t>Envío de información relevante a todos los colaboradores de la ANT mediante "El Vocero"</t>
  </si>
  <si>
    <t>Envío de "El Vocero"</t>
  </si>
  <si>
    <t>Actualizar forma de hoja de vida de equipos.</t>
  </si>
  <si>
    <t>Forma actualizada</t>
  </si>
  <si>
    <t>Documento publicado</t>
  </si>
  <si>
    <t>Inadecuada priorización de las tareas necesarias para planificar e implementar el componente de seguridad digital de la estrategia de gobierno digital. 
Ausencia de recursos para una implementación efectiva del modelo de seguridad digital.</t>
  </si>
  <si>
    <t xml:space="preserve">Nivel de eficacia=
((Número de informes topográficos en  los tiempos establecidos / Número de informes topográficos elaborados durante el periodo) x 100)
Se considera materializado el riesgo cuando el resultado 
es inferior al 100%  </t>
  </si>
  <si>
    <t xml:space="preserve">
Si existe desactualización del software, se iniciará el proceso de adquisición de licencias, para aquellos equipos que lo necesitan.
Si se materializa el riesgo por falta de mantenimiento en los equipos se generará requerimiento al personal designado que realiza dicho mantenimiento y  posterior al mantenimiento se incorpora el reporte en el cuadro de control y en la hoja de vida del equipo. 
Actualizarse el estado del equipo en el aplicativo Galileo.
</t>
  </si>
  <si>
    <t xml:space="preserve">
Soportes del inicio y desarrollo del proceso de adquisición de licencias.
Requerimiento de mantenimiento.
Hoja de vida del equipo actualizada.
Aplicativo Galileo Actualizado de acuerdo al estado de los equipos</t>
  </si>
  <si>
    <t>Implementación de planes control y seguimiento del avance y generación de los productos.
Generación de alertas tempranas ante avances lentos en la ejecución.</t>
  </si>
  <si>
    <t>Registro de control y seguimiento en la generación de los productos.</t>
  </si>
  <si>
    <t xml:space="preserve">Al identificar materialización del riesgo por alguna de las causas  identificadas, se demarcaran las observaciones y se convocara a un espacio técnico de reinducción para la aclaración y profundización del concepto técnico que es debe aplicar en la generación del producto.
</t>
  </si>
  <si>
    <t>Forma de registro del control de calidad.
Acta de asistencia a la reinducción.</t>
  </si>
  <si>
    <t>Elaboración del Instructivo para la realización de los levantamientos topográficos por método indirecto casos puntuales.</t>
  </si>
  <si>
    <t>Realizar reunión extraordinaria con quien esté a cargo de la Gestión del conocimiento, en conjunto con la oficina de planeación, con el fin de hacer un balance sobre la estrategia y tomar medidas inmediatas para reducir el nivel de impacto del riesgo.
Tomar las lecciones aprendidas como base para la generación de nuevas estrategias de prevención y seguimiento a la presunta materialización del riesgo.
Revisar y evaluar los controles definidos y en caso de ser necesario replantearlos.</t>
  </si>
  <si>
    <t>Falta de recursos para la implementación de la arquitectura.
Falta de recurso humano calificado e idóneo para el desarrollo de las fases y los componentes de arquitectura  empresarial.
Adquisiciones o inversiones en tecnologías de Información que no estan aprobadas por la DOSPR y la Secretaría General, por medio de la Mesa Técnica.
Desarrollos o implementaciones de software o infraestructura tecnológica que no cumplen los lineamientos de arquitectura.</t>
  </si>
  <si>
    <t>Inadecuado manejo de la información aportada por el aspirante en la solicitud de inscripción en el Registro de Sujetos de Ordenamiento RESO.
Desactualización de las bases de datos oficiales con las cuales se soporta la decisión de inscripción en el registro y aportadas por las entidades competentes.
Inadecuado diligenciamiento del Formulario de Inscripción de Sujetos de Ordenamiento Social FISO.</t>
  </si>
  <si>
    <t>Actas de Supervisión de Contratos, Informes de monitoreo y seguimiento con evidencias del mismo</t>
  </si>
  <si>
    <t>Elaborar e implementar herramientas para el seguimiento y monitoreo a la operación, necesarias para la elaboración e implementación de los planes de ordenamiento social de la propiedad rural</t>
  </si>
  <si>
    <t>Informes de seguimiento y monitoreo resultantes de la herramienta PMO.</t>
  </si>
  <si>
    <t xml:space="preserve">Documentos elaborados </t>
  </si>
  <si>
    <t>Reuniones realizadas</t>
  </si>
  <si>
    <t xml:space="preserve">Reporte mensual por parte de los equipos municipales y regionales  de las variables de contexto y orden Publico definidas
</t>
  </si>
  <si>
    <t xml:space="preserve">Reportes elaborados </t>
  </si>
  <si>
    <t xml:space="preserve">Realizar reuniones trimestrales  de Comité operativo de Convenios </t>
  </si>
  <si>
    <t>Dirección de Gestión del Ordenamiento Social de la Propiedad y Subdirección de Planeación Operativa</t>
  </si>
  <si>
    <t>Elaborar informes  de Monitoreo y Seguimiento a la Formulación e Implementación.</t>
  </si>
  <si>
    <t>Informes  Elaborados</t>
  </si>
  <si>
    <t xml:space="preserve"> Realizar Reuniones trimestrales de Comité Operativo </t>
  </si>
  <si>
    <t>Actualización del manual de diligenciamiento del FISO</t>
  </si>
  <si>
    <t>Capacitación sobre el diligenciamiento del FISO a las UGT's y PAT's</t>
  </si>
  <si>
    <t>Remision de lineamientos dirigidos a estructurar conceptos necesarios para adelantar el proceso de diligenciamiento de FISO</t>
  </si>
  <si>
    <t>Manual actualizado</t>
  </si>
  <si>
    <t>Capacitación realizada</t>
  </si>
  <si>
    <t>Lineamientos remitidos</t>
  </si>
  <si>
    <t>Número de funcionarios y colaboradores capacitados en formulación y evaluación de proyectos</t>
  </si>
  <si>
    <t>Comunicación de lineamientos y cronograma para elaboración del Plan de Acción Institucional, considerando lo establecido Enel Decreto 612 de 2018.</t>
  </si>
  <si>
    <t>Comunicación con lineamientos y cronograma</t>
  </si>
  <si>
    <t xml:space="preserve">Nivel de eficacia=
100 - ((Número de informes emitidos y detectados como imprecisos o erróneos en el periodo /  Número total de informes emitidos en medios, en el periodo) x 100)
Se considera materializado el riesgo cuando el resultado es inferior al 100%  </t>
  </si>
  <si>
    <t>Emitir nuevo mensaje con aclaraciones por parte del Director General o jefe de oficina correspondiente, a través de medios de comunicaciones.</t>
  </si>
  <si>
    <t>Actualización de la Política de Comunicación Interna y Externa con el fin dar lineamientos específicos a los canales de comunicación autorizados por la Entidad.</t>
  </si>
  <si>
    <t>Política Publicada</t>
  </si>
  <si>
    <t>Retirar mensajes de medios digitales y recuperar los medíos impresos con manejo inadecuado de la imagen institucional.</t>
  </si>
  <si>
    <t>Medios digitales retirados y medios impresos recuperados</t>
  </si>
  <si>
    <t>Identificar mensualmente el estado del tramite y gestión de las denuncias de corrupción asignadas en Orfeo, reportándolo como parte de las metas del plan de acción de la Oficina. En caso que se identifiquen denuncias sin tramitar se enviará correo electrónico al colaborador responsable para avanzar en la gestión de la denuncia y actualización de la información. La información se consolidará en un archivo Excel de relación de denuncias.</t>
  </si>
  <si>
    <t>Oficina del Inspector de la Gestión de Tierras</t>
  </si>
  <si>
    <t>Archivos magnéticos con documentos actualizados o eliminados.
Control de cambios en  formato INTI-F-007 SOLICITUD ELABORACIÓN O MODIFICACIÓN DE DOCUMENTOS.</t>
  </si>
  <si>
    <t>Se Envía el consolidado PQRSD a las dependencias con respuesta inoportuna. 
Se implementa estrategia de gestión de PQRSD.</t>
  </si>
  <si>
    <t>Informes trimestrales de Secretaría general con el estado de la Gestión de las PQRSD, publicados en página Web.</t>
  </si>
  <si>
    <t>Informes trimestrales de PQRSD sin atender o atendidas fuera de término</t>
  </si>
  <si>
    <t xml:space="preserve">Se Envía el consolidado PQRSD a las dependencias con respuestas que no cumplen criterios de aceptación. </t>
  </si>
  <si>
    <t xml:space="preserve">Nivel de eficacia=
100 - (Número de municipios intervenidos durante el periodo / Número de municipios con limitantes para su intervención detectados)
Se considera materializado el riesgo cuando el resultado 
es inferior al 100% </t>
  </si>
  <si>
    <t xml:space="preserve">Nivel de eficacia=
Predios atendidos a través del POSPR / Predios planificados en el POSPR x 100
Se considera materializado el riesgo cuando el resultado 
es inferior al 100% </t>
  </si>
  <si>
    <t>Corrección o actualización de los productos / Insumos para la formulación e implementación  de los POSPR.
Ajuste a los Términos de Referencia de Contratos y/o convenios a suscribir, o modificaciones contractuales a los mismos para la corrección de acciones en la operación.
Realización de Comité Técnico Operativo del Convenio / Contrato para corrección de acciones en la operación.</t>
  </si>
  <si>
    <t>Productos / insumos de formulación e implementación  de POSPR corregidos y/o actualizados. 
Actas de Comités Técnicos Operativos</t>
  </si>
  <si>
    <t>(Documentos metodológicos actualizados / Documento Metodológicos Proyectados ) X 100</t>
  </si>
  <si>
    <t>Elaborar documentos de lecciones  aprendidas y buenas prácticas sobre la ruta para la atención por oferta</t>
  </si>
  <si>
    <t>Reformulación de Cronogramas de Operación en el municipio programado
Avance en elaboración de insumos que no requieran operación en terreno.
Comunicación a las comunidades en los municipios programados de la razones para la suspensión de la operación.
Articulación con entidades con competencia y presencia en los municipios programados para el monitoreo de las condiciones ambientales, climáticas, de seguridad o de fuerza mayor, que permitan establecer acciones a seguir para el restablecimiento de la operación.</t>
  </si>
  <si>
    <t>Actas de Reunión con autoridades
Informes de monitoreo a condiciones de Seguridad.
Comunicados de Prensa.</t>
  </si>
  <si>
    <t>Estabelecimiento de demanda de naturaleza ordinaria para resolución de controversias contractuales de las partes ( socio Estratégico u operador) por incumplimiento del Contrato. Reformulación de Cronogramas de Operación en el municipio programado</t>
  </si>
  <si>
    <t>El riesgo se materializa cuando se detecta una salida de proceso de baja calidad, que no cumple con las especificaciones establecidas en las ficha técnicas de salidas.
Al detectarse la salida de proceso de baja calidad, se procede como lo establece el tratamiento establecido por el responsable del proceso en la ficha técnica.</t>
  </si>
  <si>
    <t>Registro de salidas no conformes</t>
  </si>
  <si>
    <t>Realizar verificación en ORFEO, constatando que no haya duplicidades</t>
  </si>
  <si>
    <t xml:space="preserve">Nivel de eficacia=
100 - ((Número de predios comprados en el periodo / Número de  predios programados para comprar en el periodo) x 100)
Se considera materializado el riesgo cuando el resultado es inferior al 100%  </t>
  </si>
  <si>
    <t>1. Si existe una inadecuada validación de ofertas voluntarias, se estudiará la posibilidad de subsanar requisitos, si no es posible esto se buscarán otros predios que cumplan con los requisitos establecidos.
2. Si no se cuenta con los recursos presupuestales suficientes, para adquisición de predios, se realizará trámite ante la oficina de planeación de la ANT y se es necesario frente al ministerio de Hacienda, solicitando la ampliación presupuestal soportada con los expedientes incluyendo, la documentación pertinente.
3. Si existe desistimiento explicito por parte del propietario, se estudiará la posibilidad de adquisición de predios aledaños que cumplan las expectativas de los compromisos adquiridos.</t>
  </si>
  <si>
    <t>ACCTI-P-010 Compra directa de Predios actualizado /procedimiento de compra directa programado para actualizar</t>
  </si>
  <si>
    <t xml:space="preserve">1. Determinar la etapa donde se identifica la generación del incumplimiento de requisitos, 
2. Derogar el acto administrativo, 
3. Retomar el trámite en la etapa identificada, hasta llevar nuevamente a  materialización del subsidio. </t>
  </si>
  <si>
    <t>Procedimiento actualizado /procedimiento programado para actualizar</t>
  </si>
  <si>
    <t>Si el riesgo se materializa y se convierte en una orden judicial que solicita la decisión sobre la solicitud de adjudicación, entonces se tramita el proceso a través del equipo funcional de titulación.
1. Se determinar cuál es la causa generadora de la materialización del riesgo.
2. Si la causa es nueva se genera una Re identificación, Análisis-Valoración-Tratamiento.
3. Si la causa ya está identificada se procede como se determinó en Ficha Técnica de Producto.</t>
  </si>
  <si>
    <t>Realizar capacitación en estructura ANT/DAT , capacitación en el Procedimiento Gestión de petición quejas y reclamos por parte de profesional líder del equipo de correspondencia a colaboradores de correspondencia DAT.</t>
  </si>
  <si>
    <t>Realizar capacitación en sistema ORFEO  a colaboradores DAT según programación</t>
  </si>
  <si>
    <t xml:space="preserve">Nivel de eficacia=
100 - ((Número de soluciones de software finalizadas, detectadas con incumplimiento / Número de soluciones de software finalizadas durante el periodo) x 100)
Se considera materializado el riesgo cuando el resultado 
es inferior al 100%  </t>
  </si>
  <si>
    <t xml:space="preserve">Reprogramación del recurso humano, físico y tecnológico existente </t>
  </si>
  <si>
    <t>Procedimiento publicado</t>
  </si>
  <si>
    <t xml:space="preserve">Nivel de eficacia=
((Número de Hoja de vida de Equipos Topográficos (GINFO-F-006) elaborados durante el periodo / Número de Equipos Topográficos ) x 100)
Se considera materializado el riesgo cuando el resultado  es inferior al 100%  </t>
  </si>
  <si>
    <t>Actualización del Instructivo de levantamientos topográficos por métodos directos.(este incluye todas las actividades para la generación de los productos).</t>
  </si>
  <si>
    <t xml:space="preserve">Nivel de eficacia=
((Número de informes topográficos fuera de estándares y requisitos técnicos en el periodo / Número de informes topográficos revisados durante el periodo) x 100)
Se considera materializado el riesgo cuando el resultado es inferior al 100%  </t>
  </si>
  <si>
    <t>Elaboración de Forma para control de calidad actividades de topografía</t>
  </si>
  <si>
    <t xml:space="preserve">Nivel de eficacia=
100 - ((Número de horas con interrupción de los servicios de TI en el periodo / Número de horas totales de servicio del periodo) x 100)
Se considera materializado el riesgo cuando el resultado 
es inferior al 100%  </t>
  </si>
  <si>
    <t xml:space="preserve">Nivel de eficacia del control=
Número de conceptos  del periodo sobre el mismo tema con distinta interpretación / 
Número de conceptos emitidos en el periodo x 100
Se considera materializado el riesgo cuando el resultado 
es inferior al 100% </t>
  </si>
  <si>
    <t xml:space="preserve">Nivel de eficacia del control=
Número de casos del periodo  detectados con términos vencidos / 
Número de casos resueltos en el periodo x 100
Se considera materializado el riesgo cuando el resultado 
es inferior al 100% </t>
  </si>
  <si>
    <t xml:space="preserve"> Documentar y enviar a publicar los conceptos jurídicos de interés general en la sección normativa web
</t>
  </si>
  <si>
    <t xml:space="preserve">Nivel de eficacia del control=
Número de viabilidades positivas del periodo detectadas contrarias a la normatividad / 
Número de  viabilidades positivas emitidas en el periodo x 100
Se considera materializado el riesgo cuando el resultado 
es inferior al 100% </t>
  </si>
  <si>
    <t xml:space="preserve">Nivel de eficacia del control=
Número de liquidaciones de contratos detectadas fuera de términos   / 
Número de contratos liquidados en el periodo x 100
Se considera materializado el riesgo cuando el resultado 
es inferior al 100% </t>
  </si>
  <si>
    <t xml:space="preserve">Nivel de eficacia del control=
Número de procesos con configuración del contrato realidad   / 
Número de procesos del periodo x 100
Se considera materializado el riesgo cuando el resultado 
es inferior al 100% </t>
  </si>
  <si>
    <t xml:space="preserve">Nivel de eficacia=
100 - ((Número de radicaciones detectadas con incumplimientos / Número de radicaciones totales del periodo) x 100)
Se considera materializado el riesgo cuando el resultado es inferior al 100% </t>
  </si>
  <si>
    <t xml:space="preserve">Se hará la revisión de las bases de préstamos y se realizara la búsqueda en las instalaciones de la entidad (bodega las Américas y CAN) hasta encontrar el expediente o documento. De no encontrarse se procederá a hacer el respectivo informe y denuncia. </t>
  </si>
  <si>
    <t>Acta de revisión y búsqueda.
Informe y denuncia</t>
  </si>
  <si>
    <t xml:space="preserve">Nivel de eficacia=
100 - ((Número de Bienes y servicios  adquiridos con incumplimiento de requisitos legales ambientales / Número de  Bienes y servicios  adquiridos en el periodo) x 100)
Se considera materializado el riesgo cuando el resultado es inferior al 100% </t>
  </si>
  <si>
    <t>Socialización de los procedimientos al equipo de trabajo que realiza los pagos</t>
  </si>
  <si>
    <t>Socialización actualización tributaria enfocada en las personas encargadas de liquidar las cuentas</t>
  </si>
  <si>
    <t>Conciliaciones entre Contabilidad y Cartera</t>
  </si>
  <si>
    <t xml:space="preserve">Nivel de eficacia del Control=
100 - ((Número de Informes con incumplimiento y no conformidad / Número de informes recibidos en el periodo) x 100)
Se considera materializado el riesgo cuando el resultado es inferior al 100% </t>
  </si>
  <si>
    <t>Actualizar el procedimiento SEYM-F-003 REGISTRO DE SALIDAS NO CONFORMES, para definir roles y responsabilidades en coherencia con requisitos legales relacionados, contenidos en MiPG.</t>
  </si>
  <si>
    <t xml:space="preserve">Nivel de eficacia del Control=
Nivel de ejecución del Plan Anual de Auditoría Interna.
Se considera materializado el riesgo cuando el resultado es inferior al 90% </t>
  </si>
  <si>
    <t xml:space="preserve">
Revisión para afrontar los limitantes en el cumplimiento de los objetivos misionales.</t>
  </si>
  <si>
    <t>INFORMES DE LEY / OBLIGATORIOS
1. Ejecutar de inmediato la actividad incumplida y comunicar sus resultados. 
2. Poner en conocimiento a las partes interesadas, las causales que conllevaron a la presentación extemporánea de la actividad programada. 
DEMAS ACTIVIDADES PROGRAMADAS
1. Evaluar las causales que implicaron la ejecución inoportuna de la actividad y realizarla en el mismo mes de programación.
2. Evaluar las causales que no permiten la ejecución oportuna de la actividad, con el fin de reprogramar la fecha de ejecución y/o eliminación de la misma y  presentar para aprobación al Comité Institucional de Coordinación de Control Interno - CICCI la modificación del plan anual de auditoría.</t>
  </si>
  <si>
    <r>
      <rPr>
        <b/>
        <sz val="12"/>
        <rFont val="Arial"/>
        <family val="2"/>
      </rPr>
      <t>PROBABILIDAD</t>
    </r>
    <r>
      <rPr>
        <sz val="12"/>
        <rFont val="Arial"/>
        <family val="2"/>
      </rPr>
      <t xml:space="preserve">
</t>
    </r>
    <r>
      <rPr>
        <b/>
        <sz val="12"/>
        <rFont val="Arial"/>
        <family val="2"/>
      </rPr>
      <t>CASI SEGURO:</t>
    </r>
    <r>
      <rPr>
        <sz val="12"/>
        <rFont val="Arial"/>
        <family val="2"/>
      </rPr>
      <t xml:space="preserve"> Se espera que el evento ocurra en la mayoría de las circunstancias. (Frecuencia: más de 1 vez al año.)
</t>
    </r>
    <r>
      <rPr>
        <b/>
        <sz val="12"/>
        <rFont val="Arial"/>
        <family val="2"/>
      </rPr>
      <t>PROBABLE:</t>
    </r>
    <r>
      <rPr>
        <sz val="12"/>
        <rFont val="Arial"/>
        <family val="2"/>
      </rPr>
      <t xml:space="preserve"> Es viable que el evento ocurra en la mayoría de las circunstancias. (Frecuencia: Al menos 1 vez en el último año.)
</t>
    </r>
    <r>
      <rPr>
        <b/>
        <sz val="12"/>
        <rFont val="Arial"/>
        <family val="2"/>
      </rPr>
      <t>POSIBLE:</t>
    </r>
    <r>
      <rPr>
        <sz val="12"/>
        <rFont val="Arial"/>
        <family val="2"/>
      </rPr>
      <t xml:space="preserve"> El evento podrá ocurrir en algún momento. (Frecuencia: Al menos 1 vez en los últimos 2 años.)
</t>
    </r>
    <r>
      <rPr>
        <b/>
        <sz val="12"/>
        <rFont val="Arial"/>
        <family val="2"/>
      </rPr>
      <t>IMPROBABLE:</t>
    </r>
    <r>
      <rPr>
        <sz val="12"/>
        <rFont val="Arial"/>
        <family val="2"/>
      </rPr>
      <t xml:space="preserve"> El evento puede ocurrir en algún momento. (Frecuencia: Al menos 1 vez en los últimos 5 años.)
</t>
    </r>
    <r>
      <rPr>
        <b/>
        <sz val="12"/>
        <rFont val="Arial"/>
        <family val="2"/>
      </rPr>
      <t>RARA VEZ:</t>
    </r>
    <r>
      <rPr>
        <sz val="12"/>
        <rFont val="Arial"/>
        <family val="2"/>
      </rPr>
      <t xml:space="preserve"> El evento puede ocurrir solo en circunstancias excepcionales. (No se ha presentado en los últimos 5 años.)</t>
    </r>
  </si>
  <si>
    <r>
      <rPr>
        <b/>
        <sz val="11"/>
        <color theme="1"/>
        <rFont val="Arial"/>
        <family val="2"/>
      </rPr>
      <t xml:space="preserve">CUÁL ES LA ACTIVIDADES DEL PROCESO EN LA QUE PUEDE SUCEDER?
</t>
    </r>
    <r>
      <rPr>
        <sz val="11"/>
        <color theme="1"/>
        <rFont val="Arial"/>
        <family val="2"/>
      </rPr>
      <t>De acuerdo con el desarrollo del proceso.</t>
    </r>
  </si>
  <si>
    <t>Planeación estratégica Institucional</t>
  </si>
  <si>
    <t xml:space="preserve">Desconocimiento de las dependencias en metodologías para reporte de indicadores.
Sistemas de información no unificados
Falta definición de roles y responsabilidades entre las dependencias para el reporte  de indicadores
Falta de criterios explícitos para el reporte de los indicadores
</t>
  </si>
  <si>
    <t>Uso de información no pertinente o inconsistente 
para la toma de decisiones.
Reprocesos en el reporte de indicadores.
Recepción negativa de entes externos frente a la 
confiabilidad de las cifras.</t>
  </si>
  <si>
    <t>Quejas de los ciudadanos por desconocimiento de la Entidad.
Pérdida de imagen institucional.
Espacio a tramitadores para que se aprovechen de la  población objetivo de la Agencia.</t>
  </si>
  <si>
    <t>Priorización inadecuada de proyectos.
Adquisición de bienes y servicios  no priorizados en el  PETIC.
Falta de capacidad tecnológica para soportar la operación de los procesos de la Entidad.
Obsolescencia tecnológica.
Estimaciones imprecisas en cuanto a presupuesto, capacidad tecnológica, administrativa (recursos humanos),etc.
Descentralización de los sistemas de información.
Incumplimiento de objetivos institucionales.</t>
  </si>
  <si>
    <t>Definición incorrecta de las líneas estratégicas en tecnologías de la información y las comunicaciones.
Afectación sobre el alcance, tiempo y costo de las operaciones en los procesos de la ANT.
Afectación directa o indirecta a los beneficiarios de programas de la ANT. 
Sobrecostos en componentes de tecnologías de la información.
Compras o adquisiciones de infraestructura y plataformas tecnológicas de la organización, no planeadas.
Falta de optimización y automatización de procesos de la entidad.
Sobredimensionar la infraestructura de la ANT
Hallazgos de entes de control y requerimientos de planes de mejoramiento.</t>
  </si>
  <si>
    <t xml:space="preserve">No existe, en el talento humano de la entidad, una cultura que promueva generación y mejoramiento del conocimiento explícito de la misma. 
La falta de herramientas para la utilización y apropiación del conocimiento  que favorezcan la identificación de procesos que permitan obtener, organizar, sistematizar, guardar y compartir fácilmente datos e información. 
La falta de procesos que permitan convertir los datos producidos por la entidad en conocimiento útil, que mediante la evidencia, ayude a responder preguntas que posteriormente guíen la toma de decisiones, a través del análisis de la mayor cantidad de información posible .
La falta de una visión estratégica de comunicación, consolidación de redes y la enseñanza-aprendizaje para difundir y reforzar la gestión del conocimiento. </t>
  </si>
  <si>
    <t>Reprocesos
Dificultades en la toma de decisiones para el logro efectivo de la entidad. 
Que no ocurra una dinámica de mejoramiento continuo e innovación en procesos, productos y servicios misionales y de soporte de la Entidad.
Pueden ocurrir demoras en el aprendizaje de nuevos colaboradores 
Invisivilización de los resultados obtenidos por parte de la entidad.</t>
  </si>
  <si>
    <t>Falta implementar la metodología de control de salidas no conformes en las respuestas.
Desconocimiento del Sistema de Gestion Documental ORFEO.</t>
  </si>
  <si>
    <t>Generación de nueva Queja o Reclamo.
Pérdida de credibilidad e imagen Institucional.
Acciones legales contra la ANT.</t>
  </si>
  <si>
    <t>Incumplimiento de los POSPR en los municipios programados</t>
  </si>
  <si>
    <t>Limitada capacidad técnica y operativa.
Uso de Información secundarias desactualizada para formular e implementar los Planes de ordenamiento Social de la Propiedad Rural en los municipios programados.
Insumos cartográficos y geodésicos deficientes.
Demoras en la contratación de Oficinas, equipos de trabajo, capacitación y otros aspectos administrativos y logísticos por parte del Socio Estratégico / operador.
Aplicativos o sistemas de información no disponibles para la gestión de la información insumo en la formulación, implementación y/o actualización de los POSPR.
Falta de articulación y concurrencia interinstitucional y comunitaria en la intervención para la formulación e implementación de POSPR.
Ausencia de herramientas y/o escenarios de monitoreo y seguimiento al desarrollo de las actividades de formulación e implementación de POSPR.
Lineamientos técnicos débiles o insuficientes para la ejecución de la ruta de formulación e implementación de POSPR.</t>
  </si>
  <si>
    <t>Retrasos o suspensión de la operación para la formulación e implementación de POSPR en los municipios programados</t>
  </si>
  <si>
    <t>Afectación negativa  de la atención por modelo de oferta a cargo de las Direcciones y Subdirecciones misionales involucradas.
'Necesidad de recursos superiores a los presupuestados (humano, tiempo, económicos, entre otros).
Perdida de Imagen Institucional
Demoras e incumplimientos en los tiempos establecidos para la formulación e implementación de los POSPR.</t>
  </si>
  <si>
    <t>Lineamientos técnicos débiles o insuficientes para la ejecución de la ruta de formulación e implementación de POSPR.
Ausencia o baja efectividad de herramientas y/o Comités de monitoreo y seguimiento al desarrollo de las actividades de formulación e implementación de POSPR.
Entrega de bases de datos e información básica sin organizar y/o clasificar por parte de la ANT a los socios estratégicos / operadores de barrido predial.</t>
  </si>
  <si>
    <t>Falta de bases de datos unificadas y estandarizadas como única matriz de control y seguimiento a respuestas.
Respuesta inicial con información errónea.</t>
  </si>
  <si>
    <t>Diferentes bases de datos para almacenamiento de la información. 
Falta de pruebas de usabilidad del Sistema de información de Tierras- SIT en el componente asignado a la Dirección de Asuntos Étnicos.</t>
  </si>
  <si>
    <t>Incumplimiento  de adquisición de predios en el marco de Políticas del Gobierno</t>
  </si>
  <si>
    <t>La no aplicación de la normativa  o los procedimientos e  instructivos relacionados con Subsidios que se encuentren vigentes en el Sistema Integrado de Gestión institucional. 
Inadecuada verificación del cumplimiento de requisitos técnicos, jurídicos, ambientales del predio y financieros, para su materialización.
Inadecuada verificación del cumplimiento de requisitos técnicos y financieros en la implementación del proyecto productivo frente a las condiciones del predio.</t>
  </si>
  <si>
    <t>Revocatoria del acto de adjudicación de baldíos persona natural
Acciones ante lo contentencioso administrativo o ante la jurisdicción ordinaria.
Hallazgos de auditorias internas o externas e investigaciones disciplinarias, fiscales y/o administrativas por parte de los entes de control</t>
  </si>
  <si>
    <t>No ubicación de los expedientes 
Difícil localización de solicitantes y adjudicatarios para comunicar y notificar los respectivos trámites
Desconocimiento de normativa y/o procedimiento asociado a revocatoria a nivel interno</t>
  </si>
  <si>
    <t>Reconstrucción de expedientes.
Acciones ante lo contentencioso administrativo o ante la jurisdicción ordinaria.
Hallazgos de auditorias internas o externas e investigaciones disciplinarias, fiscales y/o administrativas por parte de los entes de control</t>
  </si>
  <si>
    <t xml:space="preserve">Registro del predio en la URT. 
Implicaciones ambientales que indique restricciones o limitaciones en uso del suelo. 
Que recaiga sobre el predio una demanda de terceros.  
Diferencia de áreas. 
Ocupaciones indebidas de terceros. 
Cultivos de uso ilícito posteriores a la compra. 
Conflictos sociales entre comunidades campesinas-negras-indígenas. </t>
  </si>
  <si>
    <t>Desconocimiento de las funciones o responsabilidades de cada subdirección de la DAT para el direccionamiento de las solicitudes que llegan
Falta de capacitación del procedimiento de Gestión de peticiones quejas, reclamos, soluciones, denuncias y felicitaciones con  énfasis en las tareas y controles que participa la DAT
Socialización de designación competencias mediante otros funciones (Resoluciones Internas, Circulares y designaciones desde la Dirección General).</t>
  </si>
  <si>
    <t>Incumplimiento en la entrega de productos y servicios en la construcción de soluciones de software.</t>
  </si>
  <si>
    <t>Falta de claridad de la necesidad por parte del proceso solicitante que genera desviaciones o modificaciones del producto o servicio final.
Estimación errada para cada una de las etapas del ciclo de desarrollo de la solución.
Recurso Humano insuficiente para la generación de productos o Rotación de personal. 
Infraestructura de hardware y software insuficiente.
Incumplimiento de terceros, en caso de que exista un proveedor externo frente al sistema de información.
Indisponibilidad o cambios en el servicio de infraestructura tecnológica.</t>
  </si>
  <si>
    <t xml:space="preserve">Falta de conocimiento en los sistemas de información de la entidad.
Falta de control de los líderes de las áreas misionales
Resistencia al cambio (Cultural).
Requerimientos incompletos o falta de claridad sobre las necesidades de las áreas misionales.
Vacíos en los procedimientos definidos por parte de las áreas misionales de la entidad. </t>
  </si>
  <si>
    <t>Detrimento patrimonial.
Afectación directa a las áreas misionales.
Afectación directa a los beneficiarios de programas de la ANT.
Desaprovechamiento de los recursos de infraestructura tecnológica.
Perdida de gobierno del dato de la entidad.
Perdida de gobierno de aplicaciones de la entidad.
Afectación en los objetivos estratégicos de la entidad.</t>
  </si>
  <si>
    <t>Equipos sin actualización de software.
Ausencia plan de mantenimiento de equipos</t>
  </si>
  <si>
    <t xml:space="preserve">No entrega de productos topográficos por error en los datos de equipos o daños de software
Ingresar datos inexactos al sistema generando incorrecta elaboración de la cartografía, proyectos y diseños.
Sanciones y/o perdidas económicas por manipulación errónea de equipos.    </t>
  </si>
  <si>
    <t>Solicitud de la información en tiempos cumplidos debido a la falta de planeación por parte del área misional.
Software de procesamiento y generación de productos sin funcionamiento.
Personal idóneo insuficiente para ejecución de labores específicas de topografía.</t>
  </si>
  <si>
    <t>No tener a tiempo la información completa y adecuada de los servicios solicitados.
Sanciones jurídicas por incumplimiento de fallos con relación a tiempos de entrega de informes topográficos.</t>
  </si>
  <si>
    <t>Entrega de información fuera de los estándares y requisitos técnicos mínimos.</t>
  </si>
  <si>
    <t>Demoras en la realización de actividades por parte de los usuarios de la Agencia
Pérdida de credibilidad y confianza en las áreas de TI
Insatisfacción de los usuarios externos en la atención de los requerimientos</t>
  </si>
  <si>
    <t>Insatisfacción de los usuarios
Incumplimiento de los compromisos pactados con los Stakeholders (usuario) finales del sistema.
Afectación en el servicio requerido por parte de los stakeholders (usuarios)</t>
  </si>
  <si>
    <t>Insuficiente infraestructura tecnológica para soportar la operación Crítica de la Agencia.
Falla en la infraestructura por falta de mantenimientos preventivos
Despliegues o pasos a producción sin control  ni verificación de los riesgos</t>
  </si>
  <si>
    <t>La no realización del seguimiento de los procesos Disciplinarios
Posible manejo inadecuado de los expedientes por parte de los colaboradores de la entidad</t>
  </si>
  <si>
    <t>La no medición fiable de los hechos económicos (activos y pasivos)
Cálculo erróneo en la medición del hecho económico
Ineficiencia en la operatividad y administración de los sistemas de información utilizadas como herramientas complementarias (aplicativo nómina, propiedad planta y equipo, inventarios, proyectos de inversión)
Falta de comunicación y coordinación entre las diferentes dependencias que proveen la información para la elaboración de los Estados Financieros.</t>
  </si>
  <si>
    <t>Deficiencias en la argumentación para la constitución de la reserva presupuestal.
Falta de conocimiento respecto a la normatividad y exigencias  para la constitución de la reserva presupuestal.
Seguimiento deficiente en la supervisión de la ejecución de los contratos.</t>
  </si>
  <si>
    <t>Posible hallazgo administrativo, disciplinario y/o fiscal.
Incumplimiento en las normas contables y presupuestales.
Desarticulación de la planeación de la Entidad.</t>
  </si>
  <si>
    <t>Incumplimiento en la ejecución del cronograma de monitoreo de los planes de mejoramiento</t>
  </si>
  <si>
    <t xml:space="preserve">Insuficiencia del recurso humano asignado a la oficina.
No disponer del recurso humano idóneo para llevar a cabo la evaluación de los planes de mejoramiento.
Inoportunidad e impertinencia de la información suministrada por las dependencias evaluadas.
Coyunturas en los procesos de la entidad que no permitan realizar seguimiento a los planes de mejoramiento establecidos. 
</t>
  </si>
  <si>
    <t xml:space="preserve">Incumplimiento en la ejecución oportuna de los planes de mejoramiento, por parte de las dependencias responsables.
Incumplimiento del plan anual de auditorías aprobado y del indicador de gestión asociado.
Afectaciones en la operación y gestión de los procesos de la Agencia.
Incumplimiento en las metas de la Entidad.
Sanciones para la entidad y/o servidores públicos.
Deterioro de la imagen institucional.
</t>
  </si>
  <si>
    <t>Desconocimiento de las necesidades de los grupos de interés
Inexistencia del plan de acción para el desarrollo de herramientas y/o instrumentos
Recursos físicos, humanos, técnicos, tecnológicos o financieros insuficientes para el desarrollo del portafolio de productos y/o servicios 
Inadecuada articulación entre procesos misionales
No se tiene  en cuenta la interoperación con otras entidades y los tiempos para la ejecución de actividades y cumplimiento de los tiempos de entrega de los productos</t>
  </si>
  <si>
    <t>Dirección General y Equipo de Comunicaciones</t>
  </si>
  <si>
    <t>Dirección de Gestión del Ordenamiento Social de la Propiedad y Subdirección del Sistemas de Información de Tierras</t>
  </si>
  <si>
    <t>Dirección de Gestión Jurídica de Tierras Subdirección de Procesos Agrarios y Gestión Jurídica Y Subdirección de Seguridad Jurídica</t>
  </si>
  <si>
    <t>Dirección de Acceso a Tierras y Subdirección de Acceso a Tierras en Zonas Focalizadas</t>
  </si>
  <si>
    <t>Dirección de Acceso a Tierras y Subdirección de Acceso a Tierras Por Demanda y Descongestión</t>
  </si>
  <si>
    <t>Dirección General y Equipo de Topografía</t>
  </si>
  <si>
    <t>Secretaría General y Subdirección Administrativa y Financiera</t>
  </si>
  <si>
    <t>Secretaría General y Subdirección de Talento Humano</t>
  </si>
  <si>
    <t xml:space="preserve">Secretaría General y Grupo Contratos </t>
  </si>
  <si>
    <t>Actualización de Guía y procedimiento para el Monitoreo y seguimiento a los POSPR..</t>
  </si>
  <si>
    <t>Total de procedimientos actualizados de la SATZF / procedimientos de la SATZF programados</t>
  </si>
  <si>
    <t>DOS (procedimientos verificados / procedimientos programados)</t>
  </si>
  <si>
    <t># seguimientos realizados (Doce)</t>
  </si>
  <si>
    <t># auditorías entregadas (Cuatro)</t>
  </si>
  <si>
    <t># resumen de retención documental entregados (Doce)</t>
  </si>
  <si>
    <t>ENTREVISTA
P1…6: Número de participantes en la sesión 
Total (P): Número de calificación de probabilidad (entre P1…...6)
Total: Total puntaje (suma de valoración P1..6) 
Promedio: Promedio (División entre TOTAL/Total (P))</t>
  </si>
  <si>
    <t>Instructivo actualizado</t>
  </si>
  <si>
    <t xml:space="preserve">Dirección de Acceso a Tierras y Subdirección Administración Tierras de la Nación </t>
  </si>
  <si>
    <t>Rediseño de la mesa de servicios de TI con nuevos acuerdos de niveles de servicio</t>
  </si>
  <si>
    <t>Mesa de servicios de TI reestructurada y publicada.</t>
  </si>
  <si>
    <t>Elaboración del catálogo de servicios de TI</t>
  </si>
  <si>
    <t>Catálogo Publicado</t>
  </si>
  <si>
    <t>Capacitaciones sobre el uso de la mesa de servicios de TI</t>
  </si>
  <si>
    <t>Capacitaciones realizadas/listados de asistentes</t>
  </si>
  <si>
    <t>Consolidar las actividades que deben ejecutar los desarrolladores de acuerdo con su complejidad para la entrega de los artefactos.</t>
  </si>
  <si>
    <t>Matriz de información actualizada.</t>
  </si>
  <si>
    <t xml:space="preserve">Programación y restauraciones de backups de las bases de datos </t>
  </si>
  <si>
    <t>Publicación de procedimiento generación copias de respaldo y Publicación de Indicador de restauraciones de backups de bases de datos</t>
  </si>
  <si>
    <t>Implementación del protocolo IPV6 para servicios publicados en internet</t>
  </si>
  <si>
    <t>Documento de configuración de IPV6</t>
  </si>
  <si>
    <t>Identificación de la topología de la red, servicios e infraestructura disponible</t>
  </si>
  <si>
    <t>Diseño de Arquitectura de la red</t>
  </si>
  <si>
    <t>Creación de Módulo en ORFEO que permita que los terceros usuarios autorizados para firmar digitalmente puedan hacerlo desde sus propios usuarios y no con el usuario principal que tiene asignada la firma digital.</t>
  </si>
  <si>
    <t>Módulo diseñado</t>
  </si>
  <si>
    <t>Creación de tabla de auditoría que incluya la ip y nombre del equipo desde donde se realiza la transacción.</t>
  </si>
  <si>
    <t>REPORTE</t>
  </si>
  <si>
    <t>Cantidad acumulada año 2020</t>
  </si>
  <si>
    <t xml:space="preserve">
Acta 47 del 29 de septiembre de 2020, del Consejo Directivo, que modificó el plan de acción 2020.
</t>
  </si>
  <si>
    <t xml:space="preserve">
Se solicitó la modificación de las metas inicialmente establecidas, especialmente las que demandaron salidas de los servidores a campo, las cuales se alteraron por el impacto de la pandemia (Covid 19), por lo que su cumplimiento no fue pleno.
</t>
  </si>
  <si>
    <t xml:space="preserve">
ACTA- Ayuda memoria encuentro virtual 1, para la socialización de los ajustes en construcción del plan de acción 2020, de la Dirección General, actividades de las UGT. De fecha 31-07-2020 y listado de asistencia de participantes. 
Adjunto también, Plan de acción ajustado con la participación de las UGT y las otras dependencias del archivo Excel con nombre: 1-PA-Direcciòn General UGTs, II 
</t>
  </si>
  <si>
    <t xml:space="preserve">
Se logra ajustar el plan de acción con la incorporación de 5 nuevas actividades de la 27 a la 31, se ajustan las metas y se definen los entregables. Ajustes que se ven reflejados en el formato de plan de acción, del archivo adjunto con nombre: 
1-PA-Direcciòn General UGTs, II, en las siguientes columnas: Columna I: Su actividad modificada C.D Sesión 47, Columna K: Producto/entregable modificado C.D Sesión 47, Columna M: Unidad de Medida modificado C.D Sesión 47, Columna O: Meta modificada C.D Sesión 47, Columna Q: Periodicidad entrega producto modificado C.D Sesión 47, columna U: Indicador Acumulado modificado C.D Sesión 47, ajustes que se empezaron a consolidar a partir del mes de Octubre de 2020. 
NOTA: este seguimiento al plan de acción, se había previsto como un ejercicio experimental, para ir consolidando un instrumento que pueda recoger objetivamente, las actividades que desarrollan las UGT, con el objeto de fortalecer el seguimiento de la gestión de las UGT, con miras al plan de acción 2021.
</t>
  </si>
  <si>
    <t xml:space="preserve">
Acta No.12
</t>
  </si>
  <si>
    <t xml:space="preserve">
El acta 12 muestra de manera muy general cómo cerró la ejecución presupuestal y los avances  del plan de acción, solo de la vigencia 2020, no da cuenta del plan estratégico 2017 - 2021.
</t>
  </si>
  <si>
    <t xml:space="preserve">
Procedimiento actualizado DEST-P-005-FORMULACIÓN-DE-PROYECTOS-DE-INVERSIÓNV2-
</t>
  </si>
  <si>
    <t xml:space="preserve">
Presentación de la capacitación
</t>
  </si>
  <si>
    <t xml:space="preserve">
Se realizó capacitación a funcionarios y contratistas sobre plan de desarrollo y proyecto de inversión, la cual tuvo una asistencia de 100 personas, solo 35 realizaron la evaluación
</t>
  </si>
  <si>
    <t xml:space="preserve">
Fichas EBI actualizadas y publicadas en página WEB
</t>
  </si>
  <si>
    <r>
      <t xml:space="preserve">
Cada mes se presta apoyo y acompañamiento en las solicitudes y necesidades que en materia de proyectos de inversión presentan las áreas.
Link de consulta de las fichas: 
</t>
    </r>
    <r>
      <rPr>
        <u/>
        <sz val="12"/>
        <rFont val="Arial"/>
        <family val="2"/>
      </rPr>
      <t xml:space="preserve">
https://www.agenciadetierras.gov.co/planeacion-control-y-gestion/planes-programas-y-proyectos/proyectos-de-inversion/</t>
    </r>
    <r>
      <rPr>
        <sz val="12"/>
        <rFont val="Arial"/>
        <family val="2"/>
      </rPr>
      <t xml:space="preserve">
</t>
    </r>
  </si>
  <si>
    <t xml:space="preserve">
Circular 24 del 8-10-2020
</t>
  </si>
  <si>
    <t xml:space="preserve">
La Oficina de Planeación elaboró los lineamientos para la formulación del plan de acción 2021 de la ANT,  que fue dada a conocer a través del correo institucional a todas las dependencias, esta sirvió de hoja de ruta para el plan de acción que se elaboró, aprobó, publicó y comenzó a cumplirse a partir del mes de enero de 2021.
</t>
  </si>
  <si>
    <t xml:space="preserve">
Se presenta listados de asistencia a reuniones de seguimiento desde abril hasta diciembre del 2020
</t>
  </si>
  <si>
    <t xml:space="preserve">
Se remite informe del esquema implementado de seguimiento a indicadores estratégicos de la entidad.
</t>
  </si>
  <si>
    <t xml:space="preserve">
El esquema se encuentra en un SharePoint habilitado para consulta
</t>
  </si>
  <si>
    <r>
      <rPr>
        <sz val="12"/>
        <rFont val="Arial"/>
        <family val="2"/>
      </rPr>
      <t xml:space="preserve">
Se presentan los siguientes links:
1.</t>
    </r>
    <r>
      <rPr>
        <u/>
        <sz val="12"/>
        <rFont val="Arial"/>
        <family val="2"/>
      </rPr>
      <t xml:space="preserve"> https://www.agenciadetierras.gov.co/wp-content/uploads/2018/05/COGGI-P-001-POLITICA-DE-COMUNICACION-INTERNA-Y-EXTERNA.pdf 
</t>
    </r>
    <r>
      <rPr>
        <sz val="12"/>
        <rFont val="Arial"/>
        <family val="2"/>
      </rPr>
      <t xml:space="preserve">2. </t>
    </r>
    <r>
      <rPr>
        <u/>
        <sz val="12"/>
        <rFont val="Arial"/>
        <family val="2"/>
      </rPr>
      <t xml:space="preserve">https://agenciadetierras-my.sharepoint.com/:f:/g/personal/ingri_vallejo_agenciadetierras_gov_co/Ek_bvKNjv8NHqczOK4XMeHYB9GbTklIy-4VAzhqD60w--g?e=3swPxg 
</t>
    </r>
  </si>
  <si>
    <t xml:space="preserve">
La política de comunicaciones se encuentra publicada en la página WEB de la Entidad; de igual forma, para la vigencia 2020, en el mes de agosto se adelantó una actualización que a la fecha se encuentra en revisión, la cual fue reportada en las acciones del plan de acción.
</t>
  </si>
  <si>
    <r>
      <t xml:space="preserve">
</t>
    </r>
    <r>
      <rPr>
        <sz val="12"/>
        <rFont val="Arial"/>
        <family val="2"/>
      </rPr>
      <t>Se presenta el siguiente link:</t>
    </r>
    <r>
      <rPr>
        <u/>
        <sz val="12"/>
        <rFont val="Arial"/>
        <family val="2"/>
      </rPr>
      <t xml:space="preserve">
https://www.agenciadetierras.gov.co/wp-content/uploads/2019/09/Manual-Agencia-de-Tierras-Web-Intranet-1.pdf 
</t>
    </r>
  </si>
  <si>
    <t xml:space="preserve">
El manual de imagen de la ANT, se encuentra debidamente publicado en la página WEB de la Entidad.
</t>
  </si>
  <si>
    <r>
      <t xml:space="preserve">
</t>
    </r>
    <r>
      <rPr>
        <sz val="12"/>
        <rFont val="Arial"/>
        <family val="2"/>
      </rPr>
      <t xml:space="preserve">Se presenta el siguiente link:
</t>
    </r>
    <r>
      <rPr>
        <u/>
        <sz val="12"/>
        <rFont val="Arial"/>
        <family val="2"/>
      </rPr>
      <t xml:space="preserve">
https://agenciadetierras-my.sharepoint.com/:f:/g/personal/ingri_vallejo_agenciadetierras_gov_co/EuhV02JP2ZdIoIpOouKLYkwBpCHUsbvmoOFhfbuSMkXcZA?e=sEXT2d 
</t>
    </r>
  </si>
  <si>
    <t xml:space="preserve">
Para la vigencia 2020, se realizaron un total de 47 boletines de prensa, que fueron difundidos 319 veces por los diferentes medios de comunicación.
</t>
  </si>
  <si>
    <r>
      <t xml:space="preserve">
</t>
    </r>
    <r>
      <rPr>
        <sz val="12"/>
        <rFont val="Arial"/>
        <family val="2"/>
      </rPr>
      <t xml:space="preserve">Se presenta el siguiente link:
</t>
    </r>
    <r>
      <rPr>
        <u/>
        <sz val="12"/>
        <rFont val="Arial"/>
        <family val="2"/>
      </rPr>
      <t xml:space="preserve">
https://agenciadetierras-my.sharepoint.com/:f:/g/personal/ingri_vallejo_agenciadetierras_gov_co/Er16WEHQN65HmlB70rg_gLEBQJ8HFR_xBxvQ1Pnqf59YlA?e=Xvfby8 
</t>
    </r>
  </si>
  <si>
    <t xml:space="preserve">
Se elaboraron 39 ediciones del boletín “El Vocero” a todos los colaboradores de la Entidad a través del correo Oficina De Comunicaciones Oficinadecomunicaciones@agenciadetierras.gov.co.
</t>
  </si>
  <si>
    <t xml:space="preserve">
1. Se adjuntan 12 archivos de relación de denuncias. (1 por mes) 
2. Se adjunta informe de evaluación del plan de acción de la dependencia.
</t>
  </si>
  <si>
    <t xml:space="preserve">
La oficina del Inspector de la Gestión de Tierras realizó de manera oportuna la identificación mensual del estado del tramite y gestión de las denuncias por presuntos hechos de corrupción asignadas en el sistema de gestión documental Orfeo. Lo cual quedó reportado dentro de las metas del plan de acción de la dependencia, la cual fue evaluada por la oficina de control interno con un 100% de cumplimiento. Se adjunta 12 registros de denuncias y copia del informe de evaluación de la dependencia.
El registro de denuncias se realizó a través de un SharePoint en el siguiente enlace:
https://agenciadetierras.sharepoint.com/:x:/r/sites/2020GESTIONOIGT/_layouts/15/Doc.aspx?sourcedoc=%7BD2CC9D25-2EC1-4917-AD51-D1EF9BCA53D9%7D&amp;file=2020%20RELACION%20DE%20DENUNCIAS%20OIGT.xlsx&amp;action=default&amp;mobileredirect=true 
</t>
  </si>
  <si>
    <t xml:space="preserve">
Se actualizo documento PETI, el cual esta compuesto por los documentos: 
1. Análisis situacional y entendimiento PETI ANT 
2. Modelos de gestión y Modelo de Planeación.  
Ver anexo: Actualización PETI ANT noviembre.pdf, Análisis Situacional y Entendimiento PETI ANT V 1.1,pdf, Modelos de Gestión_V5.12.pdf y Modelo de Planeación_V4.1.pdf
</t>
  </si>
  <si>
    <t xml:space="preserve">
Reporte corte diciembre 2020
</t>
  </si>
  <si>
    <t xml:space="preserve">
Se realizó la divulgación a los directores de la ANT sobre el esquema de gobierno de TI, el cual esta enmarcado en la actualización de políticas, procedimientos, lineamientos e instructivos que hacen parte de la arquitectura empresarial. 
Ver anexo: 20202200313653_67589 memorando directores esquema de gobierno TI.pdf
</t>
  </si>
  <si>
    <t xml:space="preserve">
1. Efectivamente se realiza en la herramienta de SharePoint de la oficina de planeación el seguimiento de acuerdo a lo programado de las acciones correspondientes al plan de implementación del Modelo de Seguridad y  Privacidad de la información, con el objetivo de llegar a un cumplimiento del 100%. 
2. Evidencias plan de implementación del Modelo de Seguridad y  Privacidad de la información
</t>
  </si>
  <si>
    <t xml:space="preserve">
1. Se cuenta con el formato MIPG diligenciado con las acciones o aportes que hacen las dependencias en relación con  algunos de los criterios que evalúa el formato de Modelo Integrado de Planeación y Gestión -MIPG . 
2. El formato MIPG se diligenció a partir de los resultados obtenidos de la participación de las diferentes dependencias en el proceso de recolección de información.
</t>
  </si>
  <si>
    <t xml:space="preserve">
El primer reporte del año corresponde a lo diligenciado en el Formulario Único Reporte de Avances de la Gestión - FURAG, puesto que corresponde al punto de partida de la gestión del conocimiento de la entidad.
Nota: Es de resaltar que se contó con los aportes de diferentes Direcciones, Subdirecciones y oficinas.
</t>
  </si>
  <si>
    <r>
      <t xml:space="preserve">
</t>
    </r>
    <r>
      <rPr>
        <sz val="12"/>
        <rFont val="Arial"/>
        <family val="2"/>
      </rPr>
      <t xml:space="preserve">Se presenta el siguiente link:
</t>
    </r>
    <r>
      <rPr>
        <u/>
        <sz val="12"/>
        <rFont val="Arial"/>
        <family val="2"/>
      </rPr>
      <t xml:space="preserve">
http://intranet.agenciadetierras.gov.co/wp-content/uploads/2019/05/INTI-P-001-CONTROL-DE-LA-INFORMACI%C3%93N-DOCUMENTADA-V-2-1.pdf
</t>
    </r>
  </si>
  <si>
    <t xml:space="preserve">
Cantidad de solicitudes en el 2020 para actualización de documentos, con base al procedimiento INTI-P-001- CONTROL DE LA INFORMACIÓN DOCUMENTADA
</t>
  </si>
  <si>
    <t xml:space="preserve">
Informes de PQRSD publicados en página web. 
</t>
  </si>
  <si>
    <t xml:space="preserve">
Informes de PQRSD, publicados en la página web de la entidad, la información se puede verificar en el siguiente enlace: 
https://www.agenciadetierras.gov.co/servicio-al-ciudadano/informes-de-solicitudes-peticiones-quejas-reclamos-y-denuncias/
</t>
  </si>
  <si>
    <t xml:space="preserve">
Reporte consolidado con las devoluciones y radicados anulados en el Sistema de Gestión Documental ORFEO.
</t>
  </si>
  <si>
    <t xml:space="preserve">
Se remite reporte consolidado con las devoluciones y radicados anulados por conceptos asociados a la salida de productos no conformes en las PQRSD.
</t>
  </si>
  <si>
    <t xml:space="preserve">
En el primer Trimestre de año, se llevó a cabo el ejercicio de revisión y análisis de variables para la focalización de municipios y definición de variables para el análisis de viabilidad de la implementación de POSPR. Esta propuesta fue presentada a la DGOSP para su validación y se encuentra en ajustes conforme las observaciones recibidas. En este marco las acciones adelantadas los últimos meses han sido las siguientes:
1. Revisión de bibliografía de referencia (documentos metodológicos y marco normativo como Resolución 130 de 2017 del MADR).
2. Elaboración de diseño metodológico para la priorización de municipios: estructura conceptual y modelo matemático.
3. Realización de talleres de socialización y retroalimentación de la propuesta metodológica y realización de ajustes sugeridos. 
4. Aplicación del modelo de análisis para los municipios señalados como de interés por la DGOSP.  A saber: 21 municipios con POSPR que no han sido objeto de implementación por BPM; 14 municipios departamento del Cauca y 5 municipios priorizados USAID.
Se adjunta documento de metodología para priorización de municipios focalizados, presentación de la metodología y análisis realizados, los dos últimos en carpeta de anexos. 
Se podrá visualizar en el siguiente link:
https://agenciadetierras-my.sharepoint.com/:f:/g/personal/leidy_zuniga_agenciadetierras_gov_co/Eph22WN8jyRCpI4HVxGe2dkBt2EIssnVucWxO2BsSFotOQ?e=qCrBch
</t>
  </si>
  <si>
    <t xml:space="preserve">
Se actualizaron los siguientes documentos aprobados ya por el Subdirector de Planeación operativa. Esta en proceso de firma final por parte del Director de la DGOSP
1. POSPR-G-002-GUIA DE MONITOREO Y SEGUIMIENTO POSPR.
2. POSPR-P-003 MONITOREO Y SEGUIMIENTO A LA FORMULACIÓN E IMPLEMENTACIÓN DE LOS POSPR
3. POSPR-P-004-IMPLEMENTACIÓN Y CONSOLIDACIÓN DE PLANES DE O.S.P.R.
</t>
  </si>
  <si>
    <t xml:space="preserve">
Reporte corte diciembre 2020; Observación de la Oficina de Planeación: Actividad con avance significativo y con cierre reprogramado para 2021
</t>
  </si>
  <si>
    <t xml:space="preserve">
Se realizaron informes seguimiento y monitoreo resultantes de la herramienta PMO.
</t>
  </si>
  <si>
    <t xml:space="preserve">
Durante el presente año, la SPO elaboró 3 informes de lecciones aprendidas:
1. Observación comparada diligenciamiento FISO en socios OIM y PNUD
2. Observación post intervención en Ovejas
3. Observación PNUD estrategia comunitaria
</t>
  </si>
  <si>
    <t xml:space="preserve">
Se realizaron reuniones de acercamiento institucional con las entidades con competencias en el temas de seguridad en los municipios programados. Ver en los soportes las diferentes actas de estas. 
Sin embargo,  algunas de estas no se les realizó acta debido a información clasificada o con reserva por ser temas de seguridad.
</t>
  </si>
  <si>
    <t xml:space="preserve">
Reporte conjunto al P 18.1
</t>
  </si>
  <si>
    <t xml:space="preserve">
Se realizaron Informes de seguimiento y monitoreo mensual a la operación mediante la ejecución de las fases de formulación e implementación de los Planes de Ordenamiento Social de la Propiedad. Así como  Comités Operativos para cada uno de los convenios suscritos por la ANT. Ver evidencias en el siguiente link Reporte corte diciembre 2020.Ver seguimiento a través de los siguientes anexos, en el link  
1. https://agenciadetierras-my.sharepoint.com/:f:/g/personal/beatriz_granados_agenciadetierras_gov_co/Elco4ByPKXxCv_fpu9uhS1IBnhiI-mQgZpJGf9X6wDIUNA?e=YbEaHX
2. https://agenciadetierras-my.sharepoint.com/:f:/g/personal/beatriz_granados_agenciadetierras_gov_co/Elco4ByPKXxCv_fpu9uhS1IBnhiI-mQgZpJGf9X6wDIUNA?e=YbEaHX
</t>
  </si>
  <si>
    <t xml:space="preserve">
Reporte corte diciembre 2020.Ver seguimiento a través de los siguientes anexos, en los siguientes links:
1. https://agenciadetierras-my.sharepoint.com/:f:/g/personal/beatriz_granados_agenciadetierras_gov_co/Elco4ByPKXxCv_fpu9uhS1IBnhiI-mQgZpJGf9X6wDIUNA?e=YbEaHX
2. https://agenciadetierras-my.sharepoint.com/:f:/g/personal/beatriz_granados_agenciadetierras_gov_co/Elco4ByPKXxCv_fpu9uhS1IBnhiI-mQgZpJGf9X6wDIUNA?e=YbEaHX
</t>
  </si>
  <si>
    <t xml:space="preserve">
Se realizaron informes de Monitoreo y Seguimiento a la Formulación e Implementación, mensualmente se presentaron informes resultantes de información presentada por parte de los socios estratégicos, tablero de control, informes equipo crédito
</t>
  </si>
  <si>
    <t xml:space="preserve">
Se realizaron Informes de seguimiento y monitoreo mensual a la operación mediante la ejecución de las fases de formulación e implementación de los Planes de Ordenamiento Social de la Propiedad. Así como  Comités Operativos para cada uno de los convenios suscritos por la ANT. Ver evidencias en el siguiente link Reporte corte diciembre 2020.Ver seguimiento a través de los siguientes anexos, en los links:  
1. https://agenciadetierras-my.sharepoint.com/:f:/g/personal/beatriz_granados_agenciadetierras_gov_co/Elco4ByPKXxCv_fpu9uhS1IBnhiI-mQgZpJGf9X6wDIUNA?e=YbEaHX
2. https://agenciadetierras-my.sharepoint.com/:f:/g/personal/beatriz_granados_agenciadetierras_gov_co/Elco4ByPKXxCv_fpu9uhS1IBnhiI-mQgZpJGf9X6wDIUNA?e=YbEaHX
</t>
  </si>
  <si>
    <t xml:space="preserve">Reporte corte diciembre 2020.Ver seguimiento a través de los siguientes anexos, en los links: 
1. https://agenciadetierras-my.sharepoint.com/:f:/g/personal/beatriz_granados_agenciadetierras_gov_co/Elco4ByPKXxCv_fpu9uhS1IBnhiI-mQgZpJGf9X6wDIUNA?e=YbEaHX
2. https://agenciadetierras-my.sharepoint.com/:f:/g/personal/beatriz_granados_agenciadetierras_gov_co/Elco4ByPKXxCv_fpu9uhS1IBnhiI-mQgZpJGf9X6wDIUNA?e=YbEaHX
</t>
  </si>
  <si>
    <t xml:space="preserve">
Se cuenta con un instructivo actualizado y publicado en septiembre del  2020 para el diligenciamiento del formulario de inscripción de sujetos de ordenamiento - FISO. Ver soportes INSTRUCTIVO-DILIGENCIAMIENTO-FISOPN_Vs-final. Ver en la intranet en el siguiente link: 
http://intranet.agenciadetierras.gov.co/wp-content/uploads/2020/09/INSTRUCTIVO-DILIGENCIAMIENTO-FISOPN_Vs-final.pdf
</t>
  </si>
  <si>
    <t xml:space="preserve">
Se realizan dos capacitaciones en el mes de septiembre sobre el diligenciamiento del FISO dirigido para las UGT's y PAT's. Ver soportes pantallazos de asistencia a reuniones y presentación RESO FISO
</t>
  </si>
  <si>
    <t xml:space="preserve">
Se remite un lineamiento dirigido a estructurar conceptos necesarios para adelantar el proceso de diligenciamiento de FISO. A través de la nota técnica No. 6 de agosto del 2020 que modifica la Nota Técnica No. 4 del 22 de junio de 2018 y consolidación de directrices para la atención de las solicitudes recibidas mediante el diligenciamiento del FISO
</t>
  </si>
  <si>
    <t xml:space="preserve">
P.21.1- Actividad cumplida-  En el mes de diciembre del 2020, se adelantó la actividad y se depuró el inventario de procesos agrarios vía Decreto Ley 902 y Decreto 1071. 
Se adjuntan las matrices donde se evidencia que la actividad se adelantó de acuerdo con lo programado. Por lo anterior, se evidencia el cumplimiento a cabalidad de esta actividad preventiva.
</t>
  </si>
  <si>
    <t xml:space="preserve">
Se adjunta evidencia. 
</t>
  </si>
  <si>
    <t xml:space="preserve">
P.22.1: Actividad cumplida – en la vigencia 2020 se aprobaron en el SIG los procedimientos de SEJUT-P-005 "FORMALIZACIÓN DE LA PROPIEDAD PRIVADA RURAL MEDIANTE EL DECRETO LEY 902 DE 2017" y SEJUT-P-006 "PROCEDIMIENTO ÚNICO DE PROCESOS AGRARIOS CONFORME AL DECRETO LEY 902 DE 2017"; los cuales fueron publicados  el 14 de septiembre del 2020 y el 18 de diciembre del 2020, respectivamente, en la intranet de la Entidad.
</t>
  </si>
  <si>
    <t xml:space="preserve">
P.23.1 Actividad cumplida.  En el mes de diciembre se  adelanto la actividad  y la a SSJ y SPA  realizaron  el reparto de ORFEO.  
</t>
  </si>
  <si>
    <t xml:space="preserve">
Archivo P.24.1 Y P.24.2 SEGUIMIENTO PROVEEDORES INICIATIVAS COMUNITARIAS
</t>
  </si>
  <si>
    <t xml:space="preserve">
Actividades cumplidas al 100%, se anexa archivo relacionando las 18 iniciativas comunitarias cofinanciadas durante la vigencia 2020 indicando los soportes que se tienen en la columna (0), que evidencian el siguiente realizado a fin de evitar el incumplimiento por parte de los proveedores de servicios e insumos de las Iniciativas Cofinanciadas.
</t>
  </si>
  <si>
    <t xml:space="preserve">
Archivo P.24.3 CAPACITACIÓN INICIATIVAS COMUNITARIAS
</t>
  </si>
  <si>
    <t xml:space="preserve">
Se cumplió al 100% con esta actividad, toda vez que el 28/04/2020 se capacitó en la formulación de las iniciativas comunitarias a todo el equipo correspondiente. 
</t>
  </si>
  <si>
    <t xml:space="preserve">
Archivo P.25.1 CONSULTAS ANÁLISIS MOD PROCEDIMIENTO
</t>
  </si>
  <si>
    <t xml:space="preserve">
Se cumplió al 100% con esta actividad, a razón que se remitieron los memorandos 20205000202383 del 15/09/2002 a la Oficina Jurídica, 20205000208823 del 21/09/2020 a la Subdirección Administrativa y Financiera; 20205000208833 del 21/09/2020 para Administración De Tierras y 20205000208863 del 21/09/2020 a la Dirección de Acceso a Tierras. 
Solicitando opinión respecto a actividades transversales en estas áreas a tener presente en la modificación del procedimiento ACCTI-P-010 Compra Directa de Predios.
</t>
  </si>
  <si>
    <t xml:space="preserve">
P.25.2 DOCUMENTO GUÍA ELABORACIÓN PROYECTOS
</t>
  </si>
  <si>
    <t xml:space="preserve">
Cumplida al 100% la actividad: la DAE elaboró el documento "GUÍA DE CRITERIOS PARA LA PRIORIZACIÓN DE LOS PROCEDIMIENTOS DEL PLAN DE ATENCIÓN Y METAS DE LOS PROYECTOS DE INVERSIÓN DE LA DIRECCIÓN ASUNTOS ÉTNICOS", de septiembre de 2020, cuya finalidad es establecer parámetros que permitan apoyar la formulación, estructuración e inscripción de los proyectos de inversión pública a cargo de la Dirección de Asuntos Étnicos de la ANT y que deben tener un objetivo general, objetivos específicos, procedimientos, indicadores de productos, metas, cronograma, productos, actividades relacionadas con cada uno de los procedimientos, insumos para los bienes y/o servicios, indicadores de gestión y recursos con su respectivo costeo detallado por actividad. 
Con el objetivo de  presentar los criterios definidos por la Dirección y Subdirección de Asuntos Étnicos para la priorización y focalización de los procedimientos de constitución, ampliación, saneamiento o reestructuración, protección de territorios ancestrales, titulación, delimitación de territorios, compra de predios, mediación de resolución de conflictos y cofinanciación de iniciativas comunitarias a tener en cuenta en la planeación del Plan de Atención y Plan de Acción en cada una de las vigencias. 
Dicho documento fue socializado a todos los colaboradores de la DAE y SUBDAE y se encuentra para consulta en la intranet de la ANT como documento asociado de la GUÍA DEST-P-005 correspondiente a formulación de proyectos.
</t>
  </si>
  <si>
    <t xml:space="preserve">
No se remiten evidencias.
</t>
  </si>
  <si>
    <t xml:space="preserve">
A hoy 16/feb/2021 está actividad está pronto a concretarse toda vez que el 04/feb/2021 se llevó a cabo la presentación  del nuevo  procedimiento ACCCTI-P-10 Compra directa de predios, el cual fue aprobado por el Director de Asuntos Étnicos paso previo a pasarlo a la Oficina de Planeación para su validación final y entrada en vigencia de este cambio.
</t>
  </si>
  <si>
    <t xml:space="preserve">
Creación de usuarios, Datos de contratistas
</t>
  </si>
  <si>
    <t xml:space="preserve">
Actividad con cumplimiento del 100%
</t>
  </si>
  <si>
    <t xml:space="preserve">
P.26.3 CAPACITACIÓN RIESGOS DE CORRUPCIÓN
</t>
  </si>
  <si>
    <t xml:space="preserve">
Actividad cumplida al 100%, con un aforo superior a 80 colaboradores se llevó a cabo capacitación correspondiente a los posibles riesgos que por corrupción se pueden presentar así como las sanciones que acarrean.
</t>
  </si>
  <si>
    <t xml:space="preserve">
Procedimiento ajustado
</t>
  </si>
  <si>
    <t xml:space="preserve">
Con base en las verificaciones realizadas al procedimiento, las observaciones de la Contraloría General de la República y la firma consultora STRATCO, se ha trabajado los ajustes al procedimiento, el cual está en etapa de aprobación.
</t>
  </si>
  <si>
    <t xml:space="preserve">
Presentaciones para la capacitación. Entrenamiento vía Teams.
</t>
  </si>
  <si>
    <t xml:space="preserve">
Capacitación realizada en el mes marzo de 2020 a todos los colaboradores del Grupo de Compra Directa.
</t>
  </si>
  <si>
    <t xml:space="preserve">
Ocho informes de seguimiento financiero realizados durante la vigencia 2020
</t>
  </si>
  <si>
    <t xml:space="preserve">
Desde la coordinación financiera de la Dirección de Acceso a Tierras, se realiza informe financiero mensual, con destino a la Dirección de Acceso a Tierras, a quien se le expone resultado y subsanan las inquietudes suscitadas. 
</t>
  </si>
  <si>
    <t xml:space="preserve">
Acta de reunión para revisión del procedimiento. Listado de Asistencia. Procedimiento actualizado. Solicitud de modificación.
</t>
  </si>
  <si>
    <t xml:space="preserve">
Se realizó ajuste al procedimiento ACCTI-P-016: Materialización de subsidios-adquisición de predios, el cuál corresponde a la acción de mejora propuesta para el Plan de Mejoramiento de Control Interno sobre la forma de atención de los procesos de fallos, que no estaban incluidos en el procedimiento incorporando actividades que dan claridad a las modalidades de adjudicación de subsidio: Órdenes Judiciales y Proceso de Libre Concurrencia - PLC (Anexo 1)
Adicionalmente se incluyeron ajustes en la redacción de la descripción de las siguientes tareas: Solicitar el desembolso gastos notariales y registrales, Pago gastos notariales, Solicitar el desembolso compra del predio, Solicitar el desembolso de recursos para el apoyo de la implementación del proyecto productivo y, Pago recursos para el apoyo de la implementación del proyecto productivo; de igual manera se ajustó la redacción del objetivo y del alcance. 
Finalmente, se iniciará el trámite de formalización y publicación en la página web de la ANT. Es importante aclarar que el instructivo no requirió ajuste dado que en el mismo se encuentra descrito esta actividad. 
</t>
  </si>
  <si>
    <t xml:space="preserve">
Listados de asistencia a las capacitaciones. Contenido programático de las capacitaciones. Presentaciones.
</t>
  </si>
  <si>
    <t xml:space="preserve">
Se realizó capacitación de los procedimientos ACCTI-P-016 Materialización del subsidio - Adquisición del predio y ACCTI-P-017 Materialización del subsidio - Proyecto Productivo, en el marco de la jornada de transferencia del Convenio 1254 entre la ANT y COFESCO durante los días 19 y 20 de octubre del 2020, este espacio contó con la participación de 109 profesionales de la SATZF y contratistas a nivel nacional de dicho Convenio (Anexo 1). 
El desarrollo de esta jornada contempló la transferencia metodológica y conceptual de los procedimientos administrativos para la materialización del subsidio (adquisición del predio, solicitud de desembolsos, y formulación-implementación del proyecto productivo), además se llevó a cabo la capacitación de Riesgos de Gestión y Riesgos de Corrupción (Anexo 2). 
Dando cumplimiento al 20% programado para el segundo semestre del 2020, por lo cual se evidencia el cumplimiento de esta acción preventiva.
</t>
  </si>
  <si>
    <t xml:space="preserve">
Actas de verificación de cumplimiento a los procedimientos ACCTI-P-016 y ACCTI-P-017. Listados de Chequeo de Verificación. Soportes de ejecución de los procedimientos.
</t>
  </si>
  <si>
    <t xml:space="preserve">
Se realizó la verificación del cumplimiento del procedimiento ACCTI-P-016 Materialización del subsidio - Adquisición del predio, para los proyectos S-3660435 SIRA 2016 PLC y S-71410794 SIRA 2016 PLC los cuales se encuentran en estado PROYECTO MATERIALIZADO, producto de este análisis se evidenció la realización de las actividades necesarias para la verificación de los requerimientos jurídicos, técnicos y ambientales de los predios postulados por los beneficiarios derivando en la materialización del subsidios con la adquisición de estos predios (Anexo 1). 
De igual manera se realizó la verificación del cumplimiento del procedimiento ACCTI-P-017 Materialización del subsidio - Apoyo para cubrir los requerimientos financieros de la implementación del proyecto productivo, para los proyectos S-26425636 SIRA 2016 PLC y S-CAU-126 SIDRA 2015, lo cuales se encuentran en etapa de PROYECTO PRODUCTIVO, de esta labor se evidenció que cuentan con los insumos necesarios para el cierre técnico y financiero del subsidio, el cual se encuentra debidamente aprobado por el Comité de Seguimiento de la ANT, por lo cual se concluye que para ambos subsidios la materialización del proyecto productivo se cumplió con todos los requerimientos establecidos en el procedimiento (Anexo 2).
</t>
  </si>
  <si>
    <t xml:space="preserve">
Actividad realizada en el mes de noviembre con la participación de colaboradores de la Subdirección de Acceso a Tierras por Demanda y Descongestión y las UGT.
</t>
  </si>
  <si>
    <t xml:space="preserve">
Cuatro Listas de Chequeo de Revocatoria.
</t>
  </si>
  <si>
    <t xml:space="preserve">
Actividad preventiva cumplida de acuerdo a lo programado.
</t>
  </si>
  <si>
    <t xml:space="preserve">
Socialización Grupo de Revocatoria Septiembre y diciembre de 2020.
Listas de Chequeo.  
</t>
  </si>
  <si>
    <t xml:space="preserve">
Revisado y analizado el procedimiento ACCTI-P-005, se estableció que con diligenciar la lista de cheque, como es debido, se evidencia y hace seguimiento a las posibles demoras en ejecutar las etapas del procedimiento de revocatoria. Asimismo, se estableció que era necesaria la socialización a los colaboradores del grupo, sobre el particular, lo cual se realizó y se adjuntan las evidencias de la Socialización Grupo de Revocatoria Septiembre y diciembre de 2020. 
Adicionalmente, la consultoría STRACTO ha realizado revisión al procedimiento y ha dejado propuesta de ajuste, en la cual se está trabajando.
</t>
  </si>
  <si>
    <t xml:space="preserve">
Matriz de Revocatoria Actualizada hasta Diciembre 2020
</t>
  </si>
  <si>
    <t xml:space="preserve">
Actividad que aun no se ha realizado, debido a que la nueva versión del Mapa de Riesgos de Gestión V4, se formalizó en el mes de noviembre de 2020, momento en el cual se integró esta acción preventiva, programada para su realización en el mes de abril. Para el último reporte de seguimiento al mapa de riesgos V3, no se tenía formulada esta acción preventiva. 
Observación de la Oficina de Planeación: la actualización del MP version4 se desarrollo desde mayo hasta octubre del 2020 y el inicio de las mesas se formularon acciones para el fortalecimiento del proceso frente a cada riesgo identificado.
</t>
  </si>
  <si>
    <t xml:space="preserve">
Actividad que aun no se ha realizado, debido a que la nueva versión del Mapa de Riesgos de Gestión V4, se formalizó en el mes de noviembre de 2020, momento en el cual se integró esta acción preventiva, programada para su realización en el mes de marzo. Para el último reporte de seguimiento al mapa de riesgos V3, no se tenía formulada esta acción preventiva. 
Observación de la Oficina de Planeación: la actualización del MP version4 se desarrollo desde mayo hasta octubre del 2020 y el inicio de las mesas se formularon acciones para el fortalecimiento del proceso frente a cada riesgo identificado.
</t>
  </si>
  <si>
    <t xml:space="preserve">
Pantallazos de las capacitaciones realizadas vía Teams.
</t>
  </si>
  <si>
    <t xml:space="preserve">
Se han realizado tres capacitaciones relacionadas con gestión documental ORFEO, para los colaboradores de la Dirección de Acceso a Tierras, a saber el 4 agoto, el 14 agosto y 13 octubre de 2020.
</t>
  </si>
  <si>
    <t xml:space="preserve">
Acta de reunión, con listado de asistencia, en la cual se trata la ruta jurídica para la incorporación de bienes del Fondo de Tierras. No se realiza en el 2020, sino en el 2021
</t>
  </si>
  <si>
    <t xml:space="preserve">
Se han adelantado mesas de trabajo con las áreas involucradas en este procedimiento, con el fin de validar y actualizar el instructivo del Fondo de Tierras, con las actividades de incorporación de bienes producto de revocatorias de subsidios.
Adicional a ello, y como marco e insumo relevante en la actualización del instructivo, así como los procedimientos del fondo de tierras, se está adelantando con los diferentes involucrados en la Agencia, la elaboración y formalización del Reglamento de Administración de Tierras.
</t>
  </si>
  <si>
    <t xml:space="preserve">
Se cuenta con el Plan de continuidad del negocio elaborado. 
Ver anexo: ANT-Plan de Continuidad del Negocio.pdf
</t>
  </si>
  <si>
    <t xml:space="preserve">
Se actualizo documento PETI, el cual esta compuesto por los documentos: Análisis situacional y entendimiento PETI ANT, modelos de gestión y Modelo de Planeación. 
Ver anexo: Actualización PETI ANT noviembre.pdf, Análisis Situacional y Entendimiento PETI ANT V 1.1,pdf, Modelos de Gestión_V5.12.pdf y Modelo de Planeación_V4.1.pdf
</t>
  </si>
  <si>
    <t xml:space="preserve">
Actualmente se cuenta con el procedimiento GINFO-P-006 SOLICITUDES DE INFORMACIÓN A OTRAS ENTIDADES, para el intercambio de información el cual se encuentra publicado en el SIG. 
http://intranet.agenciadetierras.gov.co/wp-content/uploads/2018/10/GINFO-P-006-SOLICITUDES-DE-INFORMACI%C3%93N-A-OTRAS-ENTIDADES-1.pdf Ver anexo: GINFO-P-006-SOLICITUDES-DE-INFORMACIÓN-A-OTRAS-ENTIDADES-1.pdf
</t>
  </si>
  <si>
    <t xml:space="preserve">
Ver el siguiente link:
http://intranet.agenciadetierras.gov.co/index.php/gestion-de-la-informacion/
</t>
  </si>
  <si>
    <t xml:space="preserve">
El documento se encuentra cargado en el sistema de gestión (FORMA), la forma quedo nombrada "GINFO-F-006-Forma-HOJA DE VIDA EQUIPOS" Versión 2
</t>
  </si>
  <si>
    <t xml:space="preserve">
Ver el siguiente link:
http://intranet.agenciadetierras.gov.co/index.php/gestion-de-la-informacion/ 
</t>
  </si>
  <si>
    <t xml:space="preserve">
El documento se encuentra cargado en el sistema de gestión (INSTRUCTIVO), la forma quedo nombrada "GINFO-I-006-LEVANTAMIENTOS TOPOGRÁFICOS MÉTODOS DIRECTOS" Versión 2
</t>
  </si>
  <si>
    <t xml:space="preserve">
El documento se encuentra cargado en el sistema de gestión (INSTRUCTIVO), la forma quedo nombrada "GINFO-I-013-REALIZACIÓN DE LOS LEVANTAMIENTOS TOPOGRÁFICOS POR MÉTODO INDIRECTO. CASOS PUNTUALES" Versión 1
</t>
  </si>
  <si>
    <t xml:space="preserve">
El documento se encuentra cargado en el sistema de gestión (FORMA), la forma quedo nombrada "GINFO-F-017-CONTROL DE CALIDAD ACTIVIDADES TOPOGRAFÍA" Versión 1
</t>
  </si>
  <si>
    <t xml:space="preserve">
Informe de la Mesa de Servicios de TI reestructurada y publicada
</t>
  </si>
  <si>
    <t xml:space="preserve">
El equipo de Infraestructura y Soporte Tecnológico reporta las actividades realizadas durante la vigencia 2020 para la reestructuración y publicación de la mesa de servicios TI.
</t>
  </si>
  <si>
    <t xml:space="preserve">
Catalogo publicado
</t>
  </si>
  <si>
    <t xml:space="preserve">
El equipo de Infraestructura y Soporte Tecnológico reporta las actividades realizadas durante la vigencia 2020 para la elaboración y publicación del catalogo de servicios de TI.
</t>
  </si>
  <si>
    <t xml:space="preserve">
1. Invitaciones
2. Listados de asistencia
3. Memorias de la capacitación 
</t>
  </si>
  <si>
    <t xml:space="preserve">
El equipo de Infraestructura y Soporte Tecnológica realiza los entrenamientos y capacitaciones a los colaboradores de la ANT sobre la actualización realizada en la Mesa de ayuda. 
</t>
  </si>
  <si>
    <t xml:space="preserve">
Matriz de información
</t>
  </si>
  <si>
    <t xml:space="preserve">
Adjunto se remiten las matrices de seguimiento mensual sobre las actividades que deben ejecutar los desarrolladores de acuerdo con su complejidad para la entrega de los artefactos de TI.
 </t>
  </si>
  <si>
    <t xml:space="preserve">
Ver el siguiente link:
http://intranet.agenciadetierras.gov.co/wp-content/uploads/2020/07/GINFO-P-009-GENERACI%C3%93N-COPIAS-DE-RESPALDO-DE-LA-INFORMACI%C3%93N-CRITICA-DE-LA-ANT.pdf 
</t>
  </si>
  <si>
    <t xml:space="preserve">
Adopción del Protocolo IPv6
</t>
  </si>
  <si>
    <t xml:space="preserve">
El equipo de Infraestructura y Soporte Tecnológico reporta un informe con las actividades realizadas y las pruebas para comprobar la implementación del protocolo IPv6 y la coexistencia con IPv4, en sus diferentes fases. 
</t>
  </si>
  <si>
    <t xml:space="preserve">
1. Diseño arquitectura internet - MLSP ANT
2. Diseño arquitectura Sedes Nacionales
</t>
  </si>
  <si>
    <t xml:space="preserve">
El equipo de Infraestructura y Soporte Tecnológico remite los diseños de arquitectura. 
</t>
  </si>
  <si>
    <t xml:space="preserve">
Informe de creación del modulo
</t>
  </si>
  <si>
    <t xml:space="preserve">
El equipo de Infraestructura y Soporte Tecnológico remite informe sobre la creación del modulo en ORFEO que permita que los terceros usuarios autorizados para firmar digitalmente puedan hacerlo desde sus propios usuarios y no con el usuario principal que tiene asignada la firma digital.
</t>
  </si>
  <si>
    <t xml:space="preserve">
Informe de creación de la tabla de auditoría
</t>
  </si>
  <si>
    <t xml:space="preserve">
El equipo de Infraestructura y Soporte Tecnológico remite informe sobre la creación de la tabla de auditoría que incluya la ip y nombre del equipo desde donde se realiza la transacción.
</t>
  </si>
  <si>
    <t xml:space="preserve">
1.Seguimiento 1er semestre actividades Plan de Acción STH 2020.
2. Seguimiento 2do semestre actividades Plan de Acción STH 2020.
3. Informe seguimiento 1er semestre actividades Plan Estratégico y Plan de Acción 2020.
4. Informe seguimiento 2do semestre actividades Plan Estratégico y Plan de Acción 2020.
</t>
  </si>
  <si>
    <t xml:space="preserve">
Durante la vigencia 2020 la Subdirección de Talento Humano realizó seguimiento a las actividades contenidas en el Plan de Acción 2020, por lo anterior se adjunta los siguientes soportes del cumplimiento realizado:
1. Seguimiento 1er semestre actividades Plan de Acción STH 2020.
2. Seguimiento 2do semestre actividades Plan de Acción STH 2020.
3. Informe seguimiento 1er semestre actividades Plan Estratégico y Plan de Acción 2020.
4. Informe seguimiento 2do semestre actividades Plan Estratégico y Plan de Acción 2020.
</t>
  </si>
  <si>
    <t xml:space="preserve">
1. Matriz de seguimiento Gastos de Personal 1er Cuatrimestre.
2. Matriz de seguimiento Gastos de Personal 2do Cuatrimestre.
3. Matriz de seguimiento Gastos de Personal 3er Cuatrimestre.
</t>
  </si>
  <si>
    <t xml:space="preserve">
Durante la vigencia 2020 la Subdirección de Talento Humano realizó seguimiento mediante Matriz de Seguimiento a los gastos de personal que ampara la Planta de Personal de la ANT, por lo anterior se adjuntan los siguientes soportes del cumplimiento realizado:
1. Matriz de seguimiento Gastos de Personal 1er Cuatrimestre.
2. Matriz de seguimiento Gastos de Personal 2do Cuatrimestre.
3. Matriz de seguimiento Gastos de Personal 3er Cuatrimestre.
</t>
  </si>
  <si>
    <t xml:space="preserve">
El equipo de Control Interno Disciplinario reporta que el día 17 de diciembre de 2020, por parte del área de infraestructura y Soporte Tecnológico se dispuso una reunión en el que se presentó avances en programa módulo de quejas, sin embargo, se aclara que en el desarrollo de la reunión se verifico por parte de la dependencia que no se ha efectuado la migración de la información presentada por Control Interno Disciplinario al modulo en desarrollo, situación que conllevó al compromiso de realizar dicha actividad por parte del equipo de Infraestructura y Soporte Tecnológico y ser entregada en el primer trimestre 2021.
</t>
  </si>
  <si>
    <t xml:space="preserve">
La actividad formulada proyecta su ejecución en la vigencia 2021.
</t>
  </si>
  <si>
    <t xml:space="preserve">
Actas de Reunión 
</t>
  </si>
  <si>
    <t xml:space="preserve">
Se adjunta soporte de las reuniones realizadas 
</t>
  </si>
  <si>
    <t xml:space="preserve">
Informe Publicación 
</t>
  </si>
  <si>
    <t xml:space="preserve">
Durante el año 2020, se realizó la publicación de los conceptos de interés general de 2019
</t>
  </si>
  <si>
    <t xml:space="preserve">
Relación de Abogados - Grupo Representación Judicial 
</t>
  </si>
  <si>
    <t xml:space="preserve">
Durante el año 2020, los abogados contratistas y funcionarios del Grupo de Representación Judicial, realizaron el seguimiento y la vigilancia de los procesos cargo de la OJ ANT. 
</t>
  </si>
  <si>
    <t xml:space="preserve">
Se llevaron a cabo en el mes de agosto 2020 las siguientes capacitaciones en Supervisión de Contratos: 
1. El Grupo Interno de Gestión Contractual dirige la capacitación a todos los supervisores de convenios y contratos y personas que apoyen tareas de supervisión.
Fecha: 11 agosto de 2020
2. Capacitación en Supervisión de Contratos dirigida a las UGT
Fecha: 20 agosto de 2020
</t>
  </si>
  <si>
    <t xml:space="preserve">
La actividad es formulada proyectando su ejecución en la vigencia 2021.
</t>
  </si>
  <si>
    <t xml:space="preserve">
No se desarrollaron actividades de capacitación sobre contrato realidad durante la vigencia 2020, se proyecta la ejecución de la actividad para la vigencia 2021.
</t>
  </si>
  <si>
    <t xml:space="preserve">
Listado de documentos actualizados
</t>
  </si>
  <si>
    <t xml:space="preserve">
La Subdirección Administrativa y Financiera reporta la actualización de 5 documentos, formalizados en el Sistema Integrado de Gestión. 
Total de documentos: 11
Indicador: 45%
</t>
  </si>
  <si>
    <t xml:space="preserve">
1. Seguimiento final al cronograma
2. Informe de ejecución al contrato
</t>
  </si>
  <si>
    <t xml:space="preserve">
Teniendo en cuenta la suscripción del contrato de mantenimiento integral del pasado 29 de septiembre de 2020, el informe adjunto incluye el seguimiento al cronograma y la gestión realizada durante los meses: octubre, noviembre y diciembre.
</t>
  </si>
  <si>
    <t xml:space="preserve">
1. Invitaciones
2. Listados de asistencia 
</t>
  </si>
  <si>
    <t xml:space="preserve">
Secretaría General realiza capacitación presencial el día 09 de marzo de 2020 sobre el aplicativo Ulises en referencia al procedimiento ADMBS-P-006 solicitud, autorización, legalización y pago de desplazamientos al interior, Forma ADMBS-F-004 forma para la solicitud de comisiones, autorizaciones de viáticos y gastos de viaje. 
</t>
  </si>
  <si>
    <t xml:space="preserve">
Procedimiento actualizado
</t>
  </si>
  <si>
    <t xml:space="preserve">
En el mes de noviembre se realizó la actualización del instructivo ADMBS-I-011-INSTRUCTIVO-PARA-EL-SUMINISTRO-DE-LOS-SERVICIOS-DE-PRÉSTAMO-DEVOLUCIÓN-Y-CONSULTA DE DOCUMENTOS EN LOS DEPÓSITOS DE ARCHIVO CENTRAL DE LA AGENCIA. 
El documento se encuentra publicado en el Sistema Integrado de Gestión. 
</t>
  </si>
  <si>
    <t xml:space="preserve">
La actualización de la forma Conceptos para la Categorización y Direccionamiento de Correspondencia, tiene proyectada su actualización para la vigencia 2021. 
</t>
  </si>
  <si>
    <t xml:space="preserve">
Matriz de seguimiento general de Aranda 2020
</t>
  </si>
  <si>
    <t xml:space="preserve">
La Subdirección Administrativa y Financiera - Gestión Documental realiza seguimiento mes a mes de los requerimientos realizados por ARANDA.
</t>
  </si>
  <si>
    <t xml:space="preserve">
1. ADMBS-F-073
2. ADMBS-P-017
3. ADMBS-Plan-003
4. ADMBS-Política-003
</t>
  </si>
  <si>
    <t xml:space="preserve">
La Subdirección Administrativa y Financiera viene adelantando la actualización de los documentos correspondientes a la Gestión Ambiental, actualmente se encuentran en proceso de vistos buenos y recolección de firmas cuatro documentos los cuales se adjuntan como evidencia.
</t>
  </si>
  <si>
    <t xml:space="preserve">
La Subdirección Administrativa y Financiera tiene programada la actualización de la matriz de requisitos legales ambientales durante el primer semestre de la presente vigencia.
</t>
  </si>
  <si>
    <t xml:space="preserve"> 
1. ADMBS-F-073
2. ADMBS-P-017
3. ADMBS-Plan-003
4. ADMBS-Política-003
</t>
  </si>
  <si>
    <t xml:space="preserve">
Auditorías de pagos
</t>
  </si>
  <si>
    <t xml:space="preserve">
La Subdirección Administrativa y Financiera adelanta las auditorías a la muestra de pagos realizados durante la vigencia 2020. 
</t>
  </si>
  <si>
    <t xml:space="preserve">
Se adjunta la evidencia de la capacitación al procedimiento de pagos y radicación de cuentas.
</t>
  </si>
  <si>
    <t xml:space="preserve">
Fichas de indicadores PAC 2020
</t>
  </si>
  <si>
    <t xml:space="preserve">
La Subdirección Administrativa y Financiera remite mensualmente el seguimiento a los indicadores PAC. 
</t>
  </si>
  <si>
    <t xml:space="preserve">
Resúmenes de Retención en la Fuente
</t>
  </si>
  <si>
    <t xml:space="preserve">
La Subdirección Administrativa y Financiera remite los resúmenes de retención en la fuente de la vigencia 2020.
</t>
  </si>
  <si>
    <t xml:space="preserve">
La actividad es formulada proyectando su ejecución en el I semestre de la vigencia 2021. 
</t>
  </si>
  <si>
    <t xml:space="preserve">
La actividad es formulada proyectando su ejecución en la vigencia 2021. 
</t>
  </si>
  <si>
    <t xml:space="preserve">
Actas de conciliación de noviembre y diciembre
</t>
  </si>
  <si>
    <t xml:space="preserve">
La Subdirección Administrativa y Financiera remite las conciliaciones correspondientes a los meses de noviembre y diciembre 2020, las conciliaciones de enero - octubre reposan en físico en las instalaciones de la ANT.
</t>
  </si>
  <si>
    <t xml:space="preserve">
Documentos actualizados
</t>
  </si>
  <si>
    <t xml:space="preserve">
Se realizó la actualización del Manual de políticas contables con el fin de establecer los lineamientos de la constitución de las reservas presupuestales, así como el formato para la solicitud de Reservas Presupuestales, dichos documentos se encuentran publicados en el Sistema Integrado de Gestión. 
Adicionalmente se socializó mediante reunión con los enlaces financieros el 26 de Noviembre de 2020 y mediante el banner enviado por correo electrónico el día 30 de noviembre.
</t>
  </si>
  <si>
    <t xml:space="preserve">
Este procedimiento no se actualizó en la vigencia 2020, se tiene previsto realizar esta gestión en el año 2021
</t>
  </si>
  <si>
    <t xml:space="preserve">
Este procedimiento no se actualizó en la vigencia 2020, se tiene previsto realizar esta gestión en el año 2021
Observación Oficina de Planeación: observación igual del P 70.1
</t>
  </si>
  <si>
    <r>
      <t xml:space="preserve">
</t>
    </r>
    <r>
      <rPr>
        <sz val="12"/>
        <rFont val="Arial"/>
        <family val="2"/>
      </rPr>
      <t xml:space="preserve">Ver el siguiente link:
</t>
    </r>
    <r>
      <rPr>
        <u/>
        <sz val="12"/>
        <rFont val="Arial"/>
        <family val="2"/>
      </rPr>
      <t xml:space="preserve">
http://intranet.agenciadetierras.gov.co/wp-content/uploads/2020/11/SEYM-P-003-CONTROL-DE-CALIDAD-Y-DE-SALIDAS-NO-CONFORMES-.pdf
</t>
    </r>
  </si>
  <si>
    <t xml:space="preserve">
Documento actualizado el 20 de noviembre del 2020
</t>
  </si>
  <si>
    <t xml:space="preserve">
Actas Comité CICCI y Plan Anual de Auditorias Vigencia 2021
</t>
  </si>
  <si>
    <t xml:space="preserve">
El Comité Institucional de Coordinación de Control Interno - CICCI aprobó en las siguientes sesiones el Programa Anual de Auditorías para la vigencia 2020, dicho instrumento contiene la programación de las actividades a ejecutar por la Oficina de Control Interno - OCI en la vigencia 2020 en cuanto auditorías internas, informes de ley, seguimientos, asesoría y acompañamiento, atención a entes de control y capacitación, así: 
1. ACTA No. 001 DEL 12/02/2020 El Comité de Coordinación Institucional de Control Interno – CICCI sesionó con la siguiente agenda:
a. Llamado a lista y verificación del quorum.; b. Lectura y aprobación del orden del día.; c. Presentación y aprobación del Plan Anual Auditorías vigencia 2020.; d. Plan de Mejoramiento con la Contraloría General de la Republica / Dirección de Acceso a Tierras.; e. Proposiciones y varios
2. ACTA No. 002 DEL 02/04/2020 El Comité de Coordinación Institucional de Control Interno – CICCI sesionó con la siguiente agenda:
a. Llamado a lista y verificación del quorum.; b. Lectura y aprobación del orden del día.; c. Presentación, modificación y aprobación del Plan Anual Auditorías vigencia 2020.; d. Proposiciones y varios.
3. ACTA No. 003 DEL 17/04/2020 El Comité de Coordinación Institucional de Control Interno – CICCI sesionó con la siguiente agenda:
a. Llamado a lista y verificación del quorum.; b. Lectura y aprobación del orden del día.; c. Presentación, modificación y aprobación del Plan Anual Auditorías vigencia 2020.; d. Proposiciones y varios.
Nota: Que en dicha sesión se aprobó la modificación al Plan anual de auditoría para la vigencia 2020
4. ACTA No. 004 DEL 27/08/2020 El Comité de Coordinación Institucional de Control Interno – CICCI sesionó de manera extraordinaria con la siguiente agenda:
a. Llamado a lista y verificación del Quorum; b. Lectura y aprobación del orden del día.; c. Aprobación del Acta No. 3 Comité CICCI.; d. Presentación, modificación para aprobación del Programa Plan Anual de Auditorías Vigencia 2020. (Circular externa No. 10 del 22 de mayo de 2020); e. Presentación, solicitud de modificaciones Acciones de Mejora Plan de mejoramiento Institucional – CGR: i. Dirección de Ordenamiento Social de la Propiedad.; ii. Dirección de Asuntos Étnicos; iii. Subdirección de Acceso a Tierras en Zonas Focalizadas; iv. Dirección de Acceso a Tierras; v. Subdirección de Talento Humano; vi. Coordinación para la Gestión Contractual; vii. Oficina Jurídica; f. Proposiciones y varios.
Nota: Que en dicha sesión se aprobó la modificación al Plan anual de auditoría para la vigencia 2020
</t>
  </si>
  <si>
    <t xml:space="preserve">
1. Citación Comités OCI
2. Informes de Evaluación Vigencia 2020
</t>
  </si>
  <si>
    <t xml:space="preserve">
Esta actividad se ha venido ejecutando, a través de la asignación de actividades al equipo de la Oficina de Control Interno, la cual se realiza al inicio de cada mes mediante un comité de la oficina de Control Interno. 
De la misma manera como evidencia, se remiten los informes realizados por la oficina de control interno en la vigencia 2020
</t>
  </si>
  <si>
    <t xml:space="preserve">
Memorandos Remisorios Informes de Evaluación Vigencia 2020
</t>
  </si>
  <si>
    <t xml:space="preserve">
Esta actividad se ha venido ejecutando, a través de la asignación de actividades al equipo de la Oficina de Control Interno, la cual se realiza al inicio de cada mes mediante un comité de la oficina de Control Interno. 
De la misma manera como evidencia, se remiten los memorandos remisorios correspondientes a los informes de evaluación realizados por la oficina de control interno en la vigencia 2020
</t>
  </si>
  <si>
    <t xml:space="preserve">
Piezas Informativas divulgadas por la Oficina de Control Interno y solicitudes de divulgación
</t>
  </si>
  <si>
    <t xml:space="preserve">
Se realizó la divulgación de 4 piezas informativas de la siguiente manera: 
1. El 28 de septiembre de 2020 mediante Caso en Aranda No. 5209 se solicitó la publicación de una pieza informativa diseñada por la Oficina de Control Interno, con el propósito de fomentar la cultura del auto control. 
2. El 27 de octubre de 2020 mediante Caso en Aranda No. 7627 y No. 7629 se solicitó la publicación de una pieza informativa diseñada por la Oficina de Control Interno mediante divulgación masiva por correo electrónico y banner en la intranet, con el propósito de fomentar la cultura del auto control. 
3. El 30 de noviembre de 2020 mediante Caso en Aranda No. 9750 se solicitó la publicación de una pieza informativa diseñada por la Oficina de Control Interno, con el propósito de fomentar la cultura del auto control. 
4. El 10 de diciembre de 2020 mediante Caso en Aranda No. 10514 se solicitó la publicación de una pieza informativa diseñada por la Oficina de Control Interno, con el propósito de fomentar la cultura del auto control.
</t>
  </si>
  <si>
    <t xml:space="preserve">
Memorias Capacitación 
</t>
  </si>
  <si>
    <t xml:space="preserve">
El miércoles 28 de octubre la Oficina de Control Interno realizo la capacitación de “Metodologías para la Formulación de Planes de Mejoramiento”, dirigida a todos los funcionarios y contratistas de la ANT 
</t>
  </si>
  <si>
    <t xml:space="preserve">
Memorandos Remisorios Informes de Seguimiento al Plan de Mejoramiento Institucional Vigencia 2020
</t>
  </si>
  <si>
    <r>
      <t xml:space="preserve">
Se realizaron 4 seguimientos a de manera trimestral en la vigencia 2020, de la siguiente manera: 
1. Informe del Estado del Plan de Mejoramiento Institucional – PMI: Dando cumplimiento a lo establecido en el Plan Anual de Auditoría de la vigencia 2020, mediante memorando No. 20201020041823 se remite el Seguimiento al Plan de Mejoramiento Institucional, correspondiente al IV trimestre de 2019.
2. Informe del Estado del Plan de Mejoramiento Institucional – PMI: El 30/04/2020 mediante memorando 20201020083493 fue comunicado a la Directora General el informe final del seguimiento al plan de mejoramiento institucional, con corte al primer trimestre 2020. Dicho informe se encuentra publicado en la página web de la entidad, en el siguiente enlace: 
</t>
    </r>
    <r>
      <rPr>
        <u/>
        <sz val="12"/>
        <rFont val="Arial"/>
        <family val="2"/>
      </rPr>
      <t xml:space="preserve">http://www.agenciadetierras.gov.co/planeacion-control-y-gestion/control-interno/informes/informes-de-seguimiento/
</t>
    </r>
    <r>
      <rPr>
        <sz val="12"/>
        <rFont val="Arial"/>
        <family val="2"/>
      </rPr>
      <t xml:space="preserve">
3. Informe del Estado del Plan de Mejoramiento Institucional – PMI: El 31/07/2020 mediante memorando 20201020161793 fue comunicado a la Directora General el informe final de las acciones de mejora, implementadas por la Agencia, que ostentaban fecha de cierre a más tardar el 30/06/2020.  Dicho informe se encuentra publicado en la página web de la entidad, en el enlace  
</t>
    </r>
    <r>
      <rPr>
        <u/>
        <sz val="12"/>
        <rFont val="Arial"/>
        <family val="2"/>
      </rPr>
      <t>https://www.agenciadetierras.gov.co/wp-content/uploads/2020/08/31072020_Informe_EvaluaciOn_PMI_IITri2020.pdf</t>
    </r>
    <r>
      <rPr>
        <sz val="12"/>
        <rFont val="Arial"/>
        <family val="2"/>
      </rPr>
      <t xml:space="preserve">
4. Informe del Estado del Plan de Mejoramiento Institucional – PMI: El día jueves 29 de octubre mediante memorando No. 20201020256163 se realizó la oportuna comunicación del Informe de evaluación al Plan de un Mejoramiento Institucional, con corte al tercer trimestre del 2020, lo anterior dando cumplimiento al plan anual de auditoría 2020.
</t>
    </r>
  </si>
  <si>
    <t xml:space="preserve">
Actas Números: 4; 5; 6; 7; 8; 9; 10 y 11
</t>
  </si>
  <si>
    <t xml:space="preserve">
Se realizaron varios seguimientos a la ejecución presupuestal, PAABS y plan de acción 2020, entre ellos los de los meses de abril, mayo, junio, julio, agosto, septiembre, octubre y  noviembre de 2020.
</t>
  </si>
  <si>
    <t xml:space="preserve">
Memorandos
</t>
  </si>
  <si>
    <t xml:space="preserve">
Por cada reunión realizada se emite un acta de reunión, esta acción es complementaría de la reportada anteriormente.
Reporte corte diciembre 2020
</t>
  </si>
  <si>
    <t xml:space="preserve">La Agencia Nacional de Tierras acepta, solamente, los riesgos residuales en el nivel de exposición de riesgo "Bajo". En estos casos, no será necesaria la formulación de acciones preventivas para el diseño o fortalecimiento de controles.
Los riesgos aceptados estarán sujetos a monitoreo por parte de la dependencia responsable del proceso.
Cuando se materialice un Riesgo que fue previamente aceptado, se debe proceder según las siguientes dos opciones:
1. Cuando el número de materializaciones y el momento en que ocurren se ajustan a los criterios de la probabilidad residual determinada, se considera que el resultado de la evaluación del riesgo continúa siendo adecuado y por lo tanto, no será necesario revisarlo o ajustarlo. 
En el marco del seguimiento a la Administración de Riesgos de Gestión las dependencias responsables del proceso deben reportar a la Oficina de Planeación todas las materializaciones y los soportes correspondientes.
2. Cuando el número de materializaciones y el momento en que ocurren superan los criterios de la probabilidad residual determinada, se considera que el resultado de la evaluación del riesgo dejó de ser adecuado y, por lo tanto, se debe recalcular en nivel de exposición del riesgo en el Mapa de Calor. Cuando el nuevo nivel de exposición calculado se ubica en los niveles: Moderado, Alto o extremo, se deben fortalecer las actividades de control, mediante el diseño o la formulación de Acciones Preventivas. 
En el marco del seguimiento a la Administración de Riesgos de Gestión se deben reportar a la Oficina de Planeación todas las materializaciones, los soportes y la propuesta de actualización de las Acciones preventivas.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</si>
</sst>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C0A]d\-mmm\-yy;@"/>
    <numFmt numFmtId="165" formatCode="0.0"/>
  </numFmts>
  <fonts count="61" x14ac:knownFonts="1">
    <font>
      <sz val="11"/>
      <color theme="1"/>
      <name val="Calibri"/>
      <family val="2"/>
      <scheme val="minor"/>
    </font>
    <font>
      <sz val="10"/>
      <color theme="1"/>
      <name val="Arial Narrow"/>
      <family val="2"/>
    </font>
    <font>
      <b/>
      <sz val="10"/>
      <color theme="1"/>
      <name val="Arial Narrow"/>
      <family val="2"/>
    </font>
    <font>
      <u/>
      <sz val="11"/>
      <color theme="10"/>
      <name val="Calibri"/>
      <family val="2"/>
      <scheme val="minor"/>
    </font>
    <font>
      <u/>
      <sz val="11"/>
      <color theme="11"/>
      <name val="Calibri"/>
      <family val="2"/>
      <scheme val="minor"/>
    </font>
    <font>
      <sz val="10"/>
      <name val="Arial"/>
      <family val="2"/>
    </font>
    <font>
      <b/>
      <sz val="11"/>
      <color theme="0"/>
      <name val="Arial Narrow"/>
      <family val="2"/>
    </font>
    <font>
      <sz val="12"/>
      <color theme="1"/>
      <name val="Calibri"/>
      <family val="2"/>
      <scheme val="minor"/>
    </font>
    <font>
      <sz val="9"/>
      <color indexed="81"/>
      <name val="Tahoma"/>
      <family val="2"/>
    </font>
    <font>
      <b/>
      <sz val="9"/>
      <color indexed="81"/>
      <name val="Tahoma"/>
      <family val="2"/>
    </font>
    <font>
      <i/>
      <sz val="9"/>
      <color indexed="81"/>
      <name val="Tahoma"/>
      <family val="2"/>
    </font>
    <font>
      <sz val="11"/>
      <color theme="1"/>
      <name val="Calibri"/>
      <family val="2"/>
      <scheme val="minor"/>
    </font>
    <font>
      <b/>
      <sz val="12"/>
      <name val="Arial"/>
      <family val="2"/>
    </font>
    <font>
      <sz val="12"/>
      <name val="Arial"/>
      <family val="2"/>
    </font>
    <font>
      <b/>
      <sz val="16"/>
      <name val="Arial"/>
      <family val="2"/>
    </font>
    <font>
      <sz val="12"/>
      <color theme="1"/>
      <name val="Arial"/>
      <family val="2"/>
    </font>
    <font>
      <b/>
      <sz val="14"/>
      <name val="Arial"/>
      <family val="2"/>
    </font>
    <font>
      <sz val="14"/>
      <name val="Arial"/>
      <family val="2"/>
    </font>
    <font>
      <b/>
      <sz val="12"/>
      <color theme="1"/>
      <name val="Arial"/>
      <family val="2"/>
    </font>
    <font>
      <b/>
      <sz val="12"/>
      <color theme="0" tint="-0.34998626667073579"/>
      <name val="Arial"/>
      <family val="2"/>
    </font>
    <font>
      <b/>
      <sz val="10"/>
      <color indexed="81"/>
      <name val="Tahoma"/>
      <family val="2"/>
    </font>
    <font>
      <sz val="10"/>
      <color indexed="81"/>
      <name val="Tahoma"/>
      <family val="2"/>
    </font>
    <font>
      <i/>
      <sz val="10"/>
      <color indexed="81"/>
      <name val="Tahoma"/>
      <family val="2"/>
    </font>
    <font>
      <sz val="8"/>
      <name val="Calibri"/>
      <family val="2"/>
      <scheme val="minor"/>
    </font>
    <font>
      <sz val="14"/>
      <color theme="1"/>
      <name val="Calibri"/>
      <family val="2"/>
      <scheme val="minor"/>
    </font>
    <font>
      <sz val="14"/>
      <color indexed="81"/>
      <name val="Tahoma"/>
      <family val="2"/>
    </font>
    <font>
      <b/>
      <sz val="18"/>
      <color indexed="81"/>
      <name val="Tahoma"/>
      <family val="2"/>
    </font>
    <font>
      <sz val="18"/>
      <color indexed="81"/>
      <name val="Tahoma"/>
      <family val="2"/>
    </font>
    <font>
      <sz val="16"/>
      <color theme="1"/>
      <name val="Arial"/>
      <family val="2"/>
    </font>
    <font>
      <i/>
      <sz val="12"/>
      <color theme="1"/>
      <name val="Arial"/>
      <family val="2"/>
    </font>
    <font>
      <b/>
      <sz val="12"/>
      <color theme="0"/>
      <name val="Arial"/>
      <family val="2"/>
    </font>
    <font>
      <sz val="12"/>
      <color theme="0"/>
      <name val="Arial"/>
      <family val="2"/>
    </font>
    <font>
      <b/>
      <sz val="12"/>
      <color rgb="FFFF0000"/>
      <name val="Arial"/>
      <family val="2"/>
    </font>
    <font>
      <sz val="12"/>
      <color rgb="FF000000"/>
      <name val="Arial"/>
      <family val="2"/>
    </font>
    <font>
      <sz val="12"/>
      <color rgb="FFFF0000"/>
      <name val="Arial"/>
      <family val="2"/>
    </font>
    <font>
      <sz val="12"/>
      <color theme="9"/>
      <name val="Arial"/>
      <family val="2"/>
    </font>
    <font>
      <b/>
      <sz val="16"/>
      <color theme="1"/>
      <name val="Arial"/>
      <family val="2"/>
    </font>
    <font>
      <u/>
      <sz val="12"/>
      <color theme="9"/>
      <name val="Arial"/>
      <family val="2"/>
    </font>
    <font>
      <sz val="12"/>
      <color rgb="FF383B37"/>
      <name val="Arial"/>
      <family val="2"/>
    </font>
    <font>
      <b/>
      <sz val="12"/>
      <color rgb="FF383B37"/>
      <name val="Arial"/>
      <family val="2"/>
    </font>
    <font>
      <b/>
      <sz val="14"/>
      <color indexed="81"/>
      <name val="Tahoma"/>
      <family val="2"/>
    </font>
    <font>
      <b/>
      <sz val="12"/>
      <color rgb="FF002060"/>
      <name val="Arial"/>
      <family val="2"/>
    </font>
    <font>
      <sz val="11"/>
      <color theme="1"/>
      <name val="Arial"/>
      <family val="2"/>
    </font>
    <font>
      <b/>
      <sz val="11"/>
      <color theme="0"/>
      <name val="Arial"/>
      <family val="2"/>
    </font>
    <font>
      <b/>
      <sz val="11"/>
      <color theme="1"/>
      <name val="Arial"/>
      <family val="2"/>
    </font>
    <font>
      <b/>
      <sz val="18"/>
      <color theme="0"/>
      <name val="Arial"/>
      <family val="2"/>
    </font>
    <font>
      <sz val="14"/>
      <color theme="1"/>
      <name val="Arial"/>
      <family val="2"/>
    </font>
    <font>
      <sz val="12"/>
      <color rgb="FF00B050"/>
      <name val="Arial"/>
      <family val="2"/>
    </font>
    <font>
      <b/>
      <sz val="12"/>
      <color theme="8" tint="-0.249977111117893"/>
      <name val="Arial"/>
      <family val="2"/>
    </font>
    <font>
      <sz val="12"/>
      <color theme="0" tint="-0.499984740745262"/>
      <name val="Arial"/>
      <family val="2"/>
    </font>
    <font>
      <sz val="11"/>
      <name val="Arial"/>
      <family val="2"/>
    </font>
    <font>
      <b/>
      <sz val="10"/>
      <name val="Arial"/>
      <family val="2"/>
    </font>
    <font>
      <sz val="11"/>
      <name val="Calibri"/>
      <family val="2"/>
      <scheme val="minor"/>
    </font>
    <font>
      <b/>
      <sz val="14"/>
      <color theme="1"/>
      <name val="Arial"/>
      <family val="2"/>
    </font>
    <font>
      <b/>
      <sz val="14"/>
      <color theme="0"/>
      <name val="Arial"/>
      <family val="2"/>
    </font>
    <font>
      <b/>
      <sz val="14"/>
      <name val="Calibri"/>
      <family val="2"/>
      <scheme val="minor"/>
    </font>
    <font>
      <sz val="14"/>
      <name val="Calibri"/>
      <family val="2"/>
      <scheme val="minor"/>
    </font>
    <font>
      <sz val="12"/>
      <name val="Calibri"/>
      <family val="2"/>
      <scheme val="minor"/>
    </font>
    <font>
      <sz val="12"/>
      <color rgb="FFFFFF00"/>
      <name val="Arial"/>
      <family val="2"/>
    </font>
    <font>
      <sz val="12"/>
      <color rgb="FFFFC000"/>
      <name val="Arial"/>
      <family val="2"/>
    </font>
    <font>
      <u/>
      <sz val="12"/>
      <name val="Arial"/>
      <family val="2"/>
    </font>
  </fonts>
  <fills count="3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theme="1" tint="0.34998626667073579"/>
        <bgColor indexed="64"/>
      </patternFill>
    </fill>
    <fill>
      <patternFill patternType="solid">
        <fgColor rgb="FF385623"/>
        <bgColor rgb="FF385623"/>
      </patternFill>
    </fill>
    <fill>
      <patternFill patternType="solid">
        <fgColor rgb="FFA8D08D"/>
        <bgColor rgb="FFA8D08D"/>
      </patternFill>
    </fill>
    <fill>
      <patternFill patternType="solid">
        <fgColor rgb="FFE2EFD9"/>
        <bgColor rgb="FFE2EFD9"/>
      </patternFill>
    </fill>
    <fill>
      <patternFill patternType="solid">
        <fgColor rgb="FFA9D08E"/>
        <bgColor rgb="FFA9D08E"/>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9900"/>
        <bgColor indexed="64"/>
      </patternFill>
    </fill>
    <fill>
      <patternFill patternType="solid">
        <fgColor rgb="FFFFCC66"/>
        <bgColor indexed="64"/>
      </patternFill>
    </fill>
    <fill>
      <patternFill patternType="solid">
        <fgColor rgb="FFFFFF99"/>
        <bgColor indexed="64"/>
      </patternFill>
    </fill>
    <fill>
      <patternFill patternType="solid">
        <fgColor rgb="FFFFFFCC"/>
        <bgColor indexed="64"/>
      </patternFill>
    </fill>
    <fill>
      <patternFill patternType="solid">
        <fgColor rgb="FFFFFFFF"/>
        <bgColor indexed="64"/>
      </patternFill>
    </fill>
    <fill>
      <patternFill patternType="solid">
        <fgColor theme="7" tint="0.79998168889431442"/>
        <bgColor indexed="64"/>
      </patternFill>
    </fill>
    <fill>
      <patternFill patternType="solid">
        <fgColor theme="0" tint="-0.499984740745262"/>
        <bgColor indexed="64"/>
      </patternFill>
    </fill>
  </fills>
  <borders count="1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bottom style="thin">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bottom style="thin">
        <color auto="1"/>
      </bottom>
      <diagonal/>
    </border>
    <border>
      <left style="thick">
        <color indexed="64"/>
      </left>
      <right/>
      <top style="thin">
        <color auto="1"/>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n">
        <color auto="1"/>
      </left>
      <right style="thin">
        <color auto="1"/>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n">
        <color auto="1"/>
      </left>
      <right style="thick">
        <color auto="1"/>
      </right>
      <top style="thin">
        <color auto="1"/>
      </top>
      <bottom/>
      <diagonal/>
    </border>
    <border>
      <left style="thick">
        <color auto="1"/>
      </left>
      <right style="thin">
        <color auto="1"/>
      </right>
      <top/>
      <bottom style="medium">
        <color indexed="64"/>
      </bottom>
      <diagonal/>
    </border>
    <border>
      <left style="thin">
        <color auto="1"/>
      </left>
      <right style="thick">
        <color auto="1"/>
      </right>
      <top/>
      <bottom style="medium">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indexed="64"/>
      </left>
      <right style="thick">
        <color indexed="64"/>
      </right>
      <top/>
      <bottom style="medium">
        <color indexed="64"/>
      </bottom>
      <diagonal/>
    </border>
    <border>
      <left style="thick">
        <color indexed="64"/>
      </left>
      <right style="thick">
        <color indexed="64"/>
      </right>
      <top/>
      <bottom style="thin">
        <color auto="1"/>
      </bottom>
      <diagonal/>
    </border>
    <border>
      <left style="thick">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bottom/>
      <diagonal/>
    </border>
    <border>
      <left style="thin">
        <color auto="1"/>
      </left>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auto="1"/>
      </bottom>
      <diagonal/>
    </border>
    <border>
      <left/>
      <right/>
      <top style="medium">
        <color rgb="FF000000"/>
      </top>
      <bottom style="thin">
        <color auto="1"/>
      </bottom>
      <diagonal/>
    </border>
    <border>
      <left style="thin">
        <color auto="1"/>
      </left>
      <right style="thick">
        <color auto="1"/>
      </right>
      <top/>
      <bottom/>
      <diagonal/>
    </border>
    <border>
      <left style="thin">
        <color auto="1"/>
      </left>
      <right style="thick">
        <color auto="1"/>
      </right>
      <top style="medium">
        <color indexed="64"/>
      </top>
      <bottom style="thin">
        <color auto="1"/>
      </bottom>
      <diagonal/>
    </border>
    <border>
      <left style="thick">
        <color auto="1"/>
      </left>
      <right style="thin">
        <color auto="1"/>
      </right>
      <top style="medium">
        <color indexed="64"/>
      </top>
      <bottom style="thin">
        <color auto="1"/>
      </bottom>
      <diagonal/>
    </border>
    <border>
      <left style="thick">
        <color indexed="64"/>
      </left>
      <right style="thick">
        <color indexed="64"/>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top style="medium">
        <color indexed="64"/>
      </top>
      <bottom/>
      <diagonal/>
    </border>
    <border>
      <left/>
      <right style="thin">
        <color auto="1"/>
      </right>
      <top style="thick">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style="thin">
        <color auto="1"/>
      </left>
      <right/>
      <top style="thick">
        <color indexed="64"/>
      </top>
      <bottom style="thin">
        <color auto="1"/>
      </bottom>
      <diagonal/>
    </border>
    <border>
      <left style="thin">
        <color auto="1"/>
      </left>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style="thick">
        <color auto="1"/>
      </right>
      <top/>
      <bottom style="thick">
        <color auto="1"/>
      </bottom>
      <diagonal/>
    </border>
    <border>
      <left/>
      <right style="thin">
        <color auto="1"/>
      </right>
      <top style="medium">
        <color indexed="64"/>
      </top>
      <bottom style="medium">
        <color indexed="64"/>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11" fillId="0" borderId="0" applyFont="0" applyFill="0" applyBorder="0" applyAlignment="0" applyProtection="0"/>
    <xf numFmtId="41" fontId="11" fillId="0" borderId="0" applyFont="0" applyFill="0" applyBorder="0" applyAlignment="0" applyProtection="0"/>
    <xf numFmtId="0" fontId="3" fillId="0" borderId="0" applyNumberFormat="0" applyFill="0" applyBorder="0" applyAlignment="0" applyProtection="0"/>
  </cellStyleXfs>
  <cellXfs count="1080">
    <xf numFmtId="0" fontId="0" fillId="0" borderId="0" xfId="0"/>
    <xf numFmtId="0" fontId="0" fillId="8" borderId="0" xfId="0" applyFill="1" applyProtection="1">
      <protection locked="0"/>
    </xf>
    <xf numFmtId="0" fontId="7" fillId="8" borderId="0" xfId="0" applyFont="1" applyFill="1" applyProtection="1">
      <protection locked="0"/>
    </xf>
    <xf numFmtId="0" fontId="7" fillId="16" borderId="0" xfId="0" applyFont="1" applyFill="1" applyProtection="1">
      <protection locked="0"/>
    </xf>
    <xf numFmtId="0" fontId="15" fillId="16" borderId="0" xfId="0" applyFont="1" applyFill="1" applyProtection="1">
      <protection locked="0"/>
    </xf>
    <xf numFmtId="0" fontId="14" fillId="2" borderId="20" xfId="0" applyFont="1" applyFill="1" applyBorder="1" applyAlignment="1" applyProtection="1">
      <alignment vertical="top"/>
      <protection locked="0"/>
    </xf>
    <xf numFmtId="0" fontId="14" fillId="2" borderId="22" xfId="0" applyFont="1" applyFill="1" applyBorder="1" applyAlignment="1" applyProtection="1">
      <alignment vertical="top"/>
      <protection locked="0"/>
    </xf>
    <xf numFmtId="0" fontId="14" fillId="2" borderId="21" xfId="0" applyFont="1" applyFill="1" applyBorder="1" applyAlignment="1" applyProtection="1">
      <alignment vertical="top"/>
      <protection locked="0"/>
    </xf>
    <xf numFmtId="0" fontId="12" fillId="2" borderId="9" xfId="0" applyFont="1" applyFill="1" applyBorder="1" applyAlignment="1" applyProtection="1">
      <alignment vertical="top"/>
      <protection locked="0"/>
    </xf>
    <xf numFmtId="0" fontId="12" fillId="2" borderId="0" xfId="0" applyFont="1" applyFill="1" applyBorder="1" applyAlignment="1" applyProtection="1">
      <alignment vertical="top"/>
      <protection locked="0"/>
    </xf>
    <xf numFmtId="0" fontId="12" fillId="2" borderId="10" xfId="0" applyFont="1" applyFill="1" applyBorder="1" applyAlignment="1" applyProtection="1">
      <alignment vertical="top"/>
      <protection locked="0"/>
    </xf>
    <xf numFmtId="0" fontId="16" fillId="2" borderId="0" xfId="0" applyFont="1" applyFill="1" applyBorder="1" applyAlignment="1" applyProtection="1">
      <alignment vertical="top"/>
      <protection locked="0"/>
    </xf>
    <xf numFmtId="0" fontId="12" fillId="2" borderId="11" xfId="0" applyFont="1" applyFill="1" applyBorder="1" applyAlignment="1" applyProtection="1">
      <alignment vertical="top"/>
      <protection locked="0"/>
    </xf>
    <xf numFmtId="0" fontId="12" fillId="2" borderId="7" xfId="0" applyFont="1" applyFill="1" applyBorder="1" applyAlignment="1" applyProtection="1">
      <alignment vertical="top"/>
      <protection locked="0"/>
    </xf>
    <xf numFmtId="0" fontId="12" fillId="2" borderId="8" xfId="0" applyFont="1" applyFill="1" applyBorder="1" applyAlignment="1" applyProtection="1">
      <alignment vertical="top"/>
      <protection locked="0"/>
    </xf>
    <xf numFmtId="0" fontId="18" fillId="2" borderId="9" xfId="0" applyFont="1" applyFill="1" applyBorder="1" applyProtection="1">
      <protection locked="0"/>
    </xf>
    <xf numFmtId="0" fontId="15" fillId="2" borderId="0" xfId="0" applyFont="1" applyFill="1" applyBorder="1" applyProtection="1">
      <protection locked="0"/>
    </xf>
    <xf numFmtId="0" fontId="7" fillId="2" borderId="0" xfId="0" applyFont="1" applyFill="1" applyBorder="1" applyProtection="1">
      <protection locked="0"/>
    </xf>
    <xf numFmtId="164" fontId="13" fillId="2" borderId="10" xfId="0" applyNumberFormat="1" applyFont="1" applyFill="1" applyBorder="1" applyAlignment="1" applyProtection="1">
      <alignment vertical="center" wrapText="1"/>
      <protection locked="0"/>
    </xf>
    <xf numFmtId="0" fontId="15" fillId="2" borderId="9" xfId="0" applyFont="1" applyFill="1" applyBorder="1" applyProtection="1">
      <protection locked="0"/>
    </xf>
    <xf numFmtId="0" fontId="15" fillId="2" borderId="10" xfId="0" applyFont="1" applyFill="1" applyBorder="1" applyProtection="1">
      <protection locked="0"/>
    </xf>
    <xf numFmtId="0" fontId="15" fillId="2" borderId="11" xfId="0" applyFont="1" applyFill="1" applyBorder="1" applyProtection="1">
      <protection locked="0"/>
    </xf>
    <xf numFmtId="0" fontId="15" fillId="2" borderId="7" xfId="0" applyFont="1" applyFill="1" applyBorder="1" applyProtection="1">
      <protection locked="0"/>
    </xf>
    <xf numFmtId="0" fontId="15" fillId="2" borderId="8" xfId="0" applyFont="1" applyFill="1" applyBorder="1" applyProtection="1">
      <protection locked="0"/>
    </xf>
    <xf numFmtId="0" fontId="0" fillId="8" borderId="0" xfId="0" applyFill="1" applyAlignment="1" applyProtection="1">
      <alignment horizontal="center" vertical="center"/>
      <protection locked="0"/>
    </xf>
    <xf numFmtId="0" fontId="24" fillId="8" borderId="0" xfId="0" applyFont="1" applyFill="1" applyProtection="1">
      <protection locked="0"/>
    </xf>
    <xf numFmtId="0" fontId="0" fillId="8" borderId="0" xfId="0" applyFill="1" applyAlignment="1" applyProtection="1">
      <alignment vertical="center"/>
      <protection locked="0"/>
    </xf>
    <xf numFmtId="0" fontId="15" fillId="2" borderId="0"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8" fillId="2" borderId="0" xfId="0" applyFont="1" applyFill="1" applyBorder="1" applyAlignment="1" applyProtection="1">
      <alignment vertical="center" wrapText="1"/>
      <protection locked="0"/>
    </xf>
    <xf numFmtId="0" fontId="18" fillId="2" borderId="0" xfId="0" applyFont="1" applyFill="1" applyBorder="1" applyAlignment="1" applyProtection="1">
      <alignment horizontal="center" vertical="center" wrapText="1"/>
      <protection locked="0"/>
    </xf>
    <xf numFmtId="0" fontId="15" fillId="7" borderId="25"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7" borderId="25"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7" borderId="60" xfId="0" applyFont="1" applyFill="1" applyBorder="1" applyAlignment="1" applyProtection="1">
      <alignment horizontal="center" vertical="center" wrapText="1"/>
      <protection locked="0"/>
    </xf>
    <xf numFmtId="0" fontId="15" fillId="7" borderId="61" xfId="0" applyFont="1" applyFill="1" applyBorder="1" applyAlignment="1" applyProtection="1">
      <alignment horizontal="center" vertical="center"/>
      <protection locked="0"/>
    </xf>
    <xf numFmtId="0" fontId="15" fillId="2" borderId="15" xfId="0" applyFont="1" applyFill="1" applyBorder="1" applyProtection="1">
      <protection locked="0"/>
    </xf>
    <xf numFmtId="0" fontId="15" fillId="2" borderId="16" xfId="0" applyFont="1" applyFill="1" applyBorder="1" applyProtection="1">
      <protection locked="0"/>
    </xf>
    <xf numFmtId="0" fontId="15" fillId="7" borderId="28" xfId="0" applyFont="1" applyFill="1" applyBorder="1" applyAlignment="1" applyProtection="1">
      <alignment horizontal="center" vertical="center"/>
      <protection locked="0"/>
    </xf>
    <xf numFmtId="0" fontId="31" fillId="2" borderId="0" xfId="0" applyFont="1" applyFill="1" applyBorder="1" applyProtection="1">
      <protection locked="0"/>
    </xf>
    <xf numFmtId="0" fontId="15" fillId="2" borderId="0" xfId="0" applyFont="1" applyFill="1" applyBorder="1" applyAlignment="1" applyProtection="1">
      <alignment vertical="center"/>
      <protection locked="0"/>
    </xf>
    <xf numFmtId="0" fontId="30" fillId="0" borderId="0" xfId="0" applyFont="1" applyFill="1" applyBorder="1" applyAlignment="1" applyProtection="1">
      <protection locked="0"/>
    </xf>
    <xf numFmtId="0" fontId="18" fillId="12" borderId="60" xfId="0" applyFont="1" applyFill="1" applyBorder="1" applyAlignment="1" applyProtection="1">
      <alignment horizontal="center" vertical="center" wrapText="1"/>
      <protection locked="0"/>
    </xf>
    <xf numFmtId="0" fontId="18" fillId="12" borderId="61" xfId="0" applyFont="1" applyFill="1" applyBorder="1" applyAlignment="1" applyProtection="1">
      <alignment horizontal="center" vertical="center" wrapText="1"/>
      <protection locked="0"/>
    </xf>
    <xf numFmtId="0" fontId="18" fillId="12" borderId="62" xfId="0" applyFont="1" applyFill="1" applyBorder="1" applyAlignment="1" applyProtection="1">
      <alignment horizontal="center" vertical="center" wrapText="1"/>
      <protection locked="0"/>
    </xf>
    <xf numFmtId="0" fontId="18" fillId="18" borderId="106" xfId="0" applyFont="1" applyFill="1" applyBorder="1" applyAlignment="1">
      <alignment horizontal="center" vertical="center" wrapText="1"/>
    </xf>
    <xf numFmtId="0" fontId="18" fillId="18" borderId="107" xfId="0" applyFont="1" applyFill="1" applyBorder="1" applyAlignment="1">
      <alignment horizontal="center" vertical="center" wrapText="1"/>
    </xf>
    <xf numFmtId="0" fontId="18" fillId="18" borderId="110" xfId="0" applyFont="1" applyFill="1" applyBorder="1" applyAlignment="1">
      <alignment horizontal="center" vertical="center" wrapText="1"/>
    </xf>
    <xf numFmtId="0" fontId="32" fillId="0" borderId="0" xfId="0" applyFont="1" applyFill="1" applyBorder="1" applyAlignment="1" applyProtection="1">
      <alignment vertical="center" wrapText="1"/>
      <protection locked="0"/>
    </xf>
    <xf numFmtId="0" fontId="32" fillId="0" borderId="0" xfId="0" applyFont="1" applyFill="1" applyBorder="1" applyAlignment="1" applyProtection="1">
      <alignment vertical="center"/>
      <protection locked="0"/>
    </xf>
    <xf numFmtId="0" fontId="15" fillId="7" borderId="54" xfId="0" applyFont="1" applyFill="1" applyBorder="1" applyAlignment="1" applyProtection="1">
      <alignment horizontal="center" vertical="center" wrapText="1"/>
      <protection locked="0"/>
    </xf>
    <xf numFmtId="0" fontId="18" fillId="7" borderId="4" xfId="0" applyFont="1" applyFill="1" applyBorder="1" applyAlignment="1" applyProtection="1">
      <alignment horizontal="center" vertical="center" wrapText="1"/>
      <protection locked="0"/>
    </xf>
    <xf numFmtId="0" fontId="33" fillId="7" borderId="49" xfId="0" applyFont="1" applyFill="1" applyBorder="1" applyAlignment="1" applyProtection="1">
      <alignment horizontal="center" vertical="center" wrapText="1"/>
      <protection locked="0"/>
    </xf>
    <xf numFmtId="0" fontId="15" fillId="19" borderId="111" xfId="0" applyFont="1" applyFill="1" applyBorder="1" applyAlignment="1">
      <alignment horizontal="center" vertical="center" wrapText="1"/>
    </xf>
    <xf numFmtId="0" fontId="15" fillId="19" borderId="115" xfId="0" applyFont="1" applyFill="1" applyBorder="1" applyAlignment="1">
      <alignment vertical="center" wrapText="1"/>
    </xf>
    <xf numFmtId="0" fontId="32" fillId="0" borderId="0" xfId="0" applyFont="1" applyFill="1" applyBorder="1" applyAlignment="1" applyProtection="1">
      <alignment horizontal="center" vertical="center"/>
      <protection locked="0"/>
    </xf>
    <xf numFmtId="0" fontId="18" fillId="7" borderId="1" xfId="0" applyFont="1" applyFill="1" applyBorder="1" applyAlignment="1" applyProtection="1">
      <alignment horizontal="center" vertical="center" wrapText="1"/>
      <protection locked="0"/>
    </xf>
    <xf numFmtId="0" fontId="33" fillId="7" borderId="26" xfId="0" applyFont="1" applyFill="1" applyBorder="1" applyAlignment="1" applyProtection="1">
      <alignment horizontal="center" vertical="center" wrapText="1"/>
      <protection locked="0"/>
    </xf>
    <xf numFmtId="0" fontId="15" fillId="19" borderId="116" xfId="0" applyFont="1" applyFill="1" applyBorder="1" applyAlignment="1">
      <alignment horizontal="center" vertical="center" wrapText="1"/>
    </xf>
    <xf numFmtId="0" fontId="15" fillId="19" borderId="119" xfId="0" applyFont="1" applyFill="1" applyBorder="1" applyAlignment="1">
      <alignment vertical="center" wrapText="1"/>
    </xf>
    <xf numFmtId="0" fontId="34" fillId="0" borderId="0" xfId="0" applyFont="1" applyFill="1" applyBorder="1" applyAlignment="1" applyProtection="1">
      <alignment vertical="center" wrapText="1"/>
      <protection locked="0"/>
    </xf>
    <xf numFmtId="0" fontId="34" fillId="0" borderId="0" xfId="0" applyFont="1" applyFill="1" applyBorder="1" applyProtection="1">
      <protection locked="0"/>
    </xf>
    <xf numFmtId="0" fontId="18" fillId="7" borderId="1" xfId="0" applyFont="1" applyFill="1" applyBorder="1" applyAlignment="1" applyProtection="1">
      <alignment vertical="center" wrapText="1"/>
      <protection locked="0"/>
    </xf>
    <xf numFmtId="0" fontId="33" fillId="7" borderId="26" xfId="0" applyFont="1" applyFill="1" applyBorder="1" applyAlignment="1" applyProtection="1">
      <alignment vertical="center" wrapText="1"/>
      <protection locked="0"/>
    </xf>
    <xf numFmtId="0" fontId="18" fillId="7" borderId="61" xfId="0" applyFont="1" applyFill="1" applyBorder="1" applyAlignment="1" applyProtection="1">
      <alignment vertical="center" wrapText="1"/>
      <protection locked="0"/>
    </xf>
    <xf numFmtId="0" fontId="33" fillId="7" borderId="62" xfId="0" applyFont="1" applyFill="1" applyBorder="1" applyAlignment="1" applyProtection="1">
      <alignment vertical="center" wrapText="1"/>
      <protection locked="0"/>
    </xf>
    <xf numFmtId="0" fontId="15" fillId="19" borderId="106" xfId="0" applyFont="1" applyFill="1" applyBorder="1" applyAlignment="1">
      <alignment horizontal="center" vertical="center" wrapText="1"/>
    </xf>
    <xf numFmtId="0" fontId="34" fillId="0" borderId="0" xfId="0" applyFont="1" applyFill="1" applyBorder="1" applyAlignment="1" applyProtection="1">
      <alignment horizontal="center" vertical="center" wrapText="1"/>
      <protection locked="0"/>
    </xf>
    <xf numFmtId="0" fontId="12" fillId="12" borderId="53"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protection locked="0"/>
    </xf>
    <xf numFmtId="0" fontId="15" fillId="2" borderId="15" xfId="0" applyFont="1" applyFill="1" applyBorder="1" applyAlignment="1" applyProtection="1">
      <alignment vertical="center"/>
      <protection locked="0"/>
    </xf>
    <xf numFmtId="0" fontId="15" fillId="2" borderId="16" xfId="0" applyFont="1" applyFill="1" applyBorder="1" applyAlignment="1" applyProtection="1">
      <alignment vertical="center"/>
      <protection locked="0"/>
    </xf>
    <xf numFmtId="0" fontId="18" fillId="7" borderId="54" xfId="0" applyFont="1" applyFill="1" applyBorder="1" applyAlignment="1" applyProtection="1">
      <alignment horizontal="center" vertical="center"/>
      <protection locked="0"/>
    </xf>
    <xf numFmtId="0" fontId="15" fillId="7" borderId="4" xfId="0" applyFont="1" applyFill="1" applyBorder="1" applyAlignment="1" applyProtection="1">
      <alignment horizontal="center" vertical="center" wrapText="1"/>
      <protection locked="0"/>
    </xf>
    <xf numFmtId="0" fontId="15" fillId="7" borderId="49" xfId="0" applyFont="1" applyFill="1" applyBorder="1" applyAlignment="1" applyProtection="1">
      <alignment horizontal="center" vertical="center" wrapText="1"/>
      <protection locked="0"/>
    </xf>
    <xf numFmtId="0" fontId="18" fillId="7" borderId="25" xfId="0" applyFont="1" applyFill="1" applyBorder="1" applyAlignment="1" applyProtection="1">
      <alignment horizontal="center" vertical="center"/>
      <protection locked="0"/>
    </xf>
    <xf numFmtId="0" fontId="15" fillId="7" borderId="26" xfId="0" applyFont="1" applyFill="1" applyBorder="1" applyAlignment="1" applyProtection="1">
      <alignment horizontal="center" vertical="center" wrapText="1"/>
      <protection locked="0"/>
    </xf>
    <xf numFmtId="0" fontId="18"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wrapText="1"/>
      <protection locked="0"/>
    </xf>
    <xf numFmtId="0" fontId="15" fillId="7" borderId="62" xfId="0" applyFont="1" applyFill="1" applyBorder="1" applyAlignment="1" applyProtection="1">
      <alignment horizontal="center" vertical="center" wrapText="1"/>
      <protection locked="0"/>
    </xf>
    <xf numFmtId="0" fontId="18" fillId="7" borderId="59" xfId="0" applyFont="1" applyFill="1" applyBorder="1" applyAlignment="1" applyProtection="1">
      <alignment horizontal="center" vertical="center"/>
      <protection locked="0"/>
    </xf>
    <xf numFmtId="0" fontId="15" fillId="2" borderId="0" xfId="0" applyFont="1" applyFill="1" applyBorder="1" applyAlignment="1" applyProtection="1">
      <protection locked="0"/>
    </xf>
    <xf numFmtId="0" fontId="18" fillId="7" borderId="26" xfId="0" applyFont="1" applyFill="1" applyBorder="1" applyAlignment="1" applyProtection="1">
      <alignment horizontal="center" vertical="center"/>
      <protection locked="0"/>
    </xf>
    <xf numFmtId="0" fontId="30" fillId="15" borderId="1" xfId="0" applyFont="1" applyFill="1" applyBorder="1" applyAlignment="1" applyProtection="1">
      <alignment horizontal="center" vertical="center" wrapText="1"/>
      <protection locked="0"/>
    </xf>
    <xf numFmtId="0" fontId="30" fillId="2" borderId="0" xfId="0" applyFont="1" applyFill="1" applyBorder="1" applyAlignment="1" applyProtection="1">
      <alignment vertical="center"/>
      <protection locked="0"/>
    </xf>
    <xf numFmtId="0" fontId="18" fillId="7" borderId="26" xfId="0" applyFont="1" applyFill="1" applyBorder="1" applyAlignment="1" applyProtection="1">
      <alignment horizontal="center" vertical="center" wrapText="1"/>
      <protection locked="0"/>
    </xf>
    <xf numFmtId="0" fontId="18" fillId="7" borderId="62" xfId="0" applyFont="1" applyFill="1" applyBorder="1" applyAlignment="1" applyProtection="1">
      <alignment horizontal="center" vertical="center"/>
      <protection locked="0"/>
    </xf>
    <xf numFmtId="0" fontId="18" fillId="7" borderId="1" xfId="0" applyFont="1" applyFill="1" applyBorder="1" applyAlignment="1" applyProtection="1">
      <alignment horizontal="center" vertical="center"/>
      <protection locked="0"/>
    </xf>
    <xf numFmtId="0" fontId="18" fillId="0" borderId="0" xfId="0" applyFont="1" applyFill="1" applyBorder="1" applyAlignment="1" applyProtection="1">
      <alignment vertical="center"/>
      <protection locked="0"/>
    </xf>
    <xf numFmtId="0" fontId="31" fillId="2" borderId="0" xfId="0" applyFont="1" applyFill="1" applyBorder="1" applyAlignment="1" applyProtection="1">
      <alignment vertical="center"/>
      <protection locked="0"/>
    </xf>
    <xf numFmtId="0" fontId="30" fillId="2" borderId="0" xfId="0" applyFont="1" applyFill="1" applyBorder="1" applyProtection="1">
      <protection locked="0"/>
    </xf>
    <xf numFmtId="0" fontId="15" fillId="2" borderId="17" xfId="0" applyFont="1" applyFill="1" applyBorder="1" applyProtection="1">
      <protection locked="0"/>
    </xf>
    <xf numFmtId="0" fontId="15" fillId="2" borderId="18" xfId="0" applyFont="1" applyFill="1" applyBorder="1" applyProtection="1">
      <protection locked="0"/>
    </xf>
    <xf numFmtId="0" fontId="15" fillId="2" borderId="19" xfId="0" applyFont="1" applyFill="1" applyBorder="1" applyProtection="1">
      <protection locked="0"/>
    </xf>
    <xf numFmtId="0" fontId="18" fillId="19" borderId="112" xfId="0" applyFont="1" applyFill="1" applyBorder="1" applyAlignment="1">
      <alignment horizontal="center" vertical="center" wrapText="1"/>
    </xf>
    <xf numFmtId="0" fontId="18" fillId="19" borderId="12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8" fillId="12" borderId="53" xfId="0" applyFont="1" applyFill="1" applyBorder="1" applyAlignment="1" applyProtection="1">
      <alignment horizontal="center" vertical="center" wrapText="1"/>
      <protection locked="0"/>
    </xf>
    <xf numFmtId="0" fontId="18" fillId="12" borderId="2" xfId="0" applyFont="1" applyFill="1" applyBorder="1" applyAlignment="1" applyProtection="1">
      <alignment horizontal="center" vertical="center" wrapText="1"/>
      <protection locked="0"/>
    </xf>
    <xf numFmtId="0" fontId="18" fillId="12" borderId="48" xfId="0" applyFont="1" applyFill="1" applyBorder="1" applyAlignment="1" applyProtection="1">
      <alignment horizontal="center" vertical="center" wrapText="1"/>
      <protection locked="0"/>
    </xf>
    <xf numFmtId="0" fontId="15" fillId="7" borderId="59" xfId="0" applyFont="1" applyFill="1" applyBorder="1" applyAlignment="1" applyProtection="1">
      <alignment horizontal="center" vertical="center"/>
      <protection locked="0"/>
    </xf>
    <xf numFmtId="0" fontId="15" fillId="7" borderId="23" xfId="0" applyFont="1" applyFill="1" applyBorder="1" applyAlignment="1" applyProtection="1">
      <alignment horizontal="center" vertical="center"/>
      <protection locked="0"/>
    </xf>
    <xf numFmtId="0" fontId="18" fillId="7" borderId="24"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39" xfId="0" applyFont="1" applyFill="1" applyBorder="1" applyProtection="1">
      <protection locked="0"/>
    </xf>
    <xf numFmtId="0" fontId="15" fillId="2" borderId="40" xfId="0" applyFont="1" applyFill="1" applyBorder="1" applyProtection="1">
      <protection locked="0"/>
    </xf>
    <xf numFmtId="0" fontId="15" fillId="2" borderId="41" xfId="0" applyFont="1" applyFill="1" applyBorder="1" applyProtection="1">
      <protection locked="0"/>
    </xf>
    <xf numFmtId="0" fontId="15" fillId="2" borderId="42" xfId="0" applyFont="1" applyFill="1" applyBorder="1" applyProtection="1">
      <protection locked="0"/>
    </xf>
    <xf numFmtId="0" fontId="15" fillId="2" borderId="43" xfId="0" applyFont="1" applyFill="1" applyBorder="1" applyProtection="1">
      <protection locked="0"/>
    </xf>
    <xf numFmtId="0" fontId="15" fillId="8" borderId="0" xfId="0" applyFont="1" applyFill="1" applyProtection="1">
      <protection locked="0"/>
    </xf>
    <xf numFmtId="0" fontId="38" fillId="12" borderId="94" xfId="0" applyFont="1" applyFill="1" applyBorder="1" applyAlignment="1" applyProtection="1">
      <alignment horizontal="center" vertical="center" wrapText="1"/>
      <protection locked="0"/>
    </xf>
    <xf numFmtId="0" fontId="15" fillId="12" borderId="93" xfId="0" applyFont="1" applyFill="1" applyBorder="1" applyAlignment="1" applyProtection="1">
      <alignment horizontal="center" vertical="center" wrapText="1"/>
      <protection locked="0"/>
    </xf>
    <xf numFmtId="0" fontId="39" fillId="12" borderId="55" xfId="0" applyFont="1" applyFill="1" applyBorder="1" applyAlignment="1" applyProtection="1">
      <alignment vertical="center" wrapText="1"/>
      <protection locked="0"/>
    </xf>
    <xf numFmtId="0" fontId="38" fillId="7" borderId="93" xfId="0" applyFont="1" applyFill="1" applyBorder="1" applyAlignment="1" applyProtection="1">
      <alignment vertical="center" wrapText="1"/>
      <protection locked="0"/>
    </xf>
    <xf numFmtId="0" fontId="15" fillId="7" borderId="93" xfId="0" applyFont="1" applyFill="1" applyBorder="1" applyAlignment="1" applyProtection="1">
      <alignment wrapText="1"/>
      <protection locked="0"/>
    </xf>
    <xf numFmtId="0" fontId="38" fillId="7" borderId="93" xfId="0" applyFont="1" applyFill="1" applyBorder="1" applyAlignment="1" applyProtection="1">
      <alignment horizontal="center" vertical="center" wrapText="1"/>
      <protection locked="0"/>
    </xf>
    <xf numFmtId="0" fontId="15" fillId="2" borderId="15" xfId="0" applyFont="1" applyFill="1" applyBorder="1" applyAlignment="1" applyProtection="1">
      <protection locked="0"/>
    </xf>
    <xf numFmtId="0" fontId="15" fillId="2" borderId="0" xfId="0" applyFont="1" applyFill="1" applyBorder="1" applyAlignment="1" applyProtection="1">
      <alignment horizontal="center"/>
      <protection locked="0"/>
    </xf>
    <xf numFmtId="0" fontId="15" fillId="2" borderId="16" xfId="0" applyFont="1" applyFill="1" applyBorder="1" applyAlignment="1" applyProtection="1">
      <protection locked="0"/>
    </xf>
    <xf numFmtId="0" fontId="15" fillId="2" borderId="18" xfId="0" applyFont="1" applyFill="1" applyBorder="1" applyAlignment="1" applyProtection="1">
      <alignment horizontal="center"/>
      <protection locked="0"/>
    </xf>
    <xf numFmtId="0" fontId="30" fillId="11" borderId="1" xfId="0" applyFont="1" applyFill="1" applyBorder="1" applyAlignment="1" applyProtection="1">
      <alignment horizontal="center" vertical="center"/>
      <protection locked="0"/>
    </xf>
    <xf numFmtId="0" fontId="30" fillId="11" borderId="5" xfId="5" applyFont="1" applyFill="1" applyBorder="1" applyAlignment="1" applyProtection="1">
      <alignment horizontal="center" vertical="center" wrapText="1"/>
      <protection locked="0"/>
    </xf>
    <xf numFmtId="0" fontId="30" fillId="11" borderId="23" xfId="0" applyFont="1" applyFill="1" applyBorder="1" applyAlignment="1" applyProtection="1">
      <alignment horizontal="center" vertical="center"/>
      <protection locked="0"/>
    </xf>
    <xf numFmtId="0" fontId="30" fillId="11" borderId="45" xfId="5" applyFont="1" applyFill="1" applyBorder="1" applyAlignment="1" applyProtection="1">
      <alignment horizontal="center" vertical="center" wrapText="1"/>
      <protection locked="0"/>
    </xf>
    <xf numFmtId="0" fontId="41" fillId="0" borderId="52" xfId="5" applyFont="1" applyFill="1" applyBorder="1" applyAlignment="1" applyProtection="1">
      <alignment horizontal="center" vertical="center" wrapText="1"/>
      <protection locked="0"/>
    </xf>
    <xf numFmtId="0" fontId="41" fillId="0" borderId="47" xfId="5" applyFont="1" applyFill="1" applyBorder="1" applyAlignment="1" applyProtection="1">
      <alignment horizontal="center" vertical="center" wrapText="1"/>
      <protection locked="0"/>
    </xf>
    <xf numFmtId="0" fontId="30" fillId="11" borderId="61" xfId="0" applyFont="1" applyFill="1" applyBorder="1" applyAlignment="1" applyProtection="1">
      <alignment horizontal="center" vertical="center"/>
      <protection locked="0"/>
    </xf>
    <xf numFmtId="0" fontId="30" fillId="11" borderId="63" xfId="5"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7" borderId="4" xfId="0" applyFont="1" applyFill="1" applyBorder="1" applyAlignment="1" applyProtection="1">
      <alignment horizontal="center" vertical="center" wrapText="1"/>
      <protection locked="0"/>
    </xf>
    <xf numFmtId="0" fontId="15" fillId="7" borderId="6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8" fillId="7" borderId="93" xfId="0" applyFont="1" applyFill="1" applyBorder="1" applyAlignment="1" applyProtection="1">
      <alignment horizontal="left" vertical="center" wrapText="1"/>
      <protection locked="0"/>
    </xf>
    <xf numFmtId="0" fontId="39" fillId="12" borderId="56" xfId="0" applyFont="1" applyFill="1" applyBorder="1" applyAlignment="1" applyProtection="1">
      <alignment horizontal="center" vertical="center" wrapText="1"/>
      <protection locked="0"/>
    </xf>
    <xf numFmtId="14" fontId="12" fillId="0" borderId="66" xfId="5" applyNumberFormat="1" applyFont="1" applyFill="1" applyBorder="1" applyAlignment="1" applyProtection="1">
      <alignment horizontal="center" vertical="center" wrapText="1"/>
      <protection locked="0"/>
    </xf>
    <xf numFmtId="0" fontId="42" fillId="8" borderId="0" xfId="0" applyFont="1" applyFill="1" applyProtection="1">
      <protection locked="0"/>
    </xf>
    <xf numFmtId="0" fontId="42" fillId="8" borderId="0" xfId="0" applyFont="1" applyFill="1" applyAlignment="1" applyProtection="1">
      <alignment horizontal="center"/>
      <protection locked="0"/>
    </xf>
    <xf numFmtId="0" fontId="13" fillId="0" borderId="24" xfId="5" applyFont="1" applyFill="1" applyBorder="1" applyAlignment="1" applyProtection="1">
      <alignment horizontal="center" vertical="center" wrapText="1"/>
      <protection locked="0"/>
    </xf>
    <xf numFmtId="0" fontId="13" fillId="0" borderId="26" xfId="5" applyFont="1" applyFill="1" applyBorder="1" applyAlignment="1" applyProtection="1">
      <alignment horizontal="center" vertical="center" wrapText="1"/>
      <protection locked="0"/>
    </xf>
    <xf numFmtId="14" fontId="13" fillId="0" borderId="19" xfId="5" applyNumberFormat="1" applyFont="1" applyFill="1" applyBorder="1" applyAlignment="1" applyProtection="1">
      <alignment horizontal="center" vertical="center" wrapText="1"/>
      <protection locked="0"/>
    </xf>
    <xf numFmtId="0" fontId="43" fillId="11" borderId="45" xfId="5" applyFont="1" applyFill="1" applyBorder="1" applyAlignment="1" applyProtection="1">
      <alignment horizontal="center" vertical="center" wrapText="1"/>
      <protection locked="0"/>
    </xf>
    <xf numFmtId="0" fontId="5" fillId="0" borderId="45" xfId="5" applyFont="1" applyFill="1" applyBorder="1" applyAlignment="1" applyProtection="1">
      <alignment horizontal="center" vertical="center" wrapText="1"/>
      <protection locked="0"/>
    </xf>
    <xf numFmtId="0" fontId="43" fillId="11" borderId="5" xfId="5" applyFont="1" applyFill="1" applyBorder="1" applyAlignment="1" applyProtection="1">
      <alignment horizontal="center" vertical="center" wrapText="1"/>
      <protection locked="0"/>
    </xf>
    <xf numFmtId="0" fontId="5" fillId="0" borderId="5" xfId="5" applyFont="1" applyFill="1" applyBorder="1" applyAlignment="1" applyProtection="1">
      <alignment horizontal="center" vertical="center" wrapText="1"/>
      <protection locked="0"/>
    </xf>
    <xf numFmtId="0" fontId="43" fillId="11" borderId="63" xfId="5" applyFont="1" applyFill="1" applyBorder="1" applyAlignment="1" applyProtection="1">
      <alignment horizontal="center" vertical="center" wrapText="1"/>
      <protection locked="0"/>
    </xf>
    <xf numFmtId="14" fontId="5" fillId="0" borderId="0" xfId="5" applyNumberFormat="1" applyFont="1" applyFill="1" applyBorder="1" applyAlignment="1" applyProtection="1">
      <alignment horizontal="center" vertical="center" wrapText="1"/>
      <protection locked="0"/>
    </xf>
    <xf numFmtId="0" fontId="42" fillId="2" borderId="15" xfId="0" applyFont="1" applyFill="1" applyBorder="1" applyProtection="1">
      <protection locked="0"/>
    </xf>
    <xf numFmtId="0" fontId="46" fillId="2" borderId="0" xfId="0" applyFont="1" applyFill="1" applyBorder="1" applyAlignment="1" applyProtection="1">
      <protection locked="0"/>
    </xf>
    <xf numFmtId="0" fontId="46" fillId="2" borderId="0" xfId="0" applyFont="1" applyFill="1" applyBorder="1" applyAlignment="1" applyProtection="1">
      <alignment vertical="center"/>
      <protection locked="0"/>
    </xf>
    <xf numFmtId="0" fontId="42" fillId="2" borderId="0" xfId="0" applyFont="1" applyFill="1" applyBorder="1" applyProtection="1">
      <protection locked="0"/>
    </xf>
    <xf numFmtId="0" fontId="42" fillId="2" borderId="17" xfId="0" applyFont="1" applyFill="1" applyBorder="1" applyProtection="1">
      <protection locked="0"/>
    </xf>
    <xf numFmtId="0" fontId="42" fillId="2" borderId="18" xfId="0" applyFont="1" applyFill="1" applyBorder="1" applyProtection="1">
      <protection locked="0"/>
    </xf>
    <xf numFmtId="14" fontId="13" fillId="0" borderId="16" xfId="5"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5" fillId="7" borderId="23" xfId="0" applyFont="1" applyFill="1" applyBorder="1" applyAlignment="1" applyProtection="1">
      <alignment horizontal="center" vertical="center" wrapText="1"/>
      <protection locked="0"/>
    </xf>
    <xf numFmtId="0" fontId="15" fillId="7" borderId="4" xfId="0" applyFont="1" applyFill="1" applyBorder="1" applyAlignment="1" applyProtection="1">
      <alignment vertical="center" wrapText="1"/>
      <protection locked="0"/>
    </xf>
    <xf numFmtId="0" fontId="15" fillId="7" borderId="1" xfId="0" applyFont="1" applyFill="1" applyBorder="1" applyAlignment="1" applyProtection="1">
      <alignment vertical="center" wrapText="1"/>
      <protection locked="0"/>
    </xf>
    <xf numFmtId="0" fontId="15"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vertical="center" wrapText="1"/>
      <protection locked="0"/>
    </xf>
    <xf numFmtId="0" fontId="15" fillId="7" borderId="23" xfId="0" applyFont="1" applyFill="1" applyBorder="1" applyAlignment="1" applyProtection="1">
      <alignment vertical="center" wrapText="1"/>
      <protection locked="0"/>
    </xf>
    <xf numFmtId="0" fontId="15" fillId="7" borderId="61" xfId="0" applyFont="1" applyFill="1" applyBorder="1" applyAlignment="1" applyProtection="1">
      <alignment vertical="center" wrapText="1"/>
      <protection locked="0"/>
    </xf>
    <xf numFmtId="0" fontId="15" fillId="14" borderId="0" xfId="0" applyFont="1" applyFill="1" applyAlignment="1" applyProtection="1">
      <alignment horizontal="center" vertical="center"/>
      <protection locked="0"/>
    </xf>
    <xf numFmtId="0" fontId="47" fillId="2" borderId="23" xfId="0" applyFont="1" applyFill="1" applyBorder="1" applyAlignment="1" applyProtection="1">
      <alignment horizontal="justify" vertical="center" wrapText="1"/>
      <protection locked="0"/>
    </xf>
    <xf numFmtId="0" fontId="18" fillId="0" borderId="23" xfId="0" applyFont="1" applyFill="1" applyBorder="1" applyAlignment="1" applyProtection="1">
      <alignment horizontal="center" vertical="center" wrapText="1"/>
      <protection locked="0"/>
    </xf>
    <xf numFmtId="0" fontId="47" fillId="2" borderId="1" xfId="0" applyFont="1" applyFill="1" applyBorder="1" applyAlignment="1" applyProtection="1">
      <alignment horizontal="justify" vertical="center" wrapText="1"/>
      <protection locked="0"/>
    </xf>
    <xf numFmtId="0" fontId="15" fillId="0" borderId="61" xfId="0" applyFont="1" applyBorder="1" applyAlignment="1" applyProtection="1">
      <alignment horizontal="center" vertical="center" textRotation="90" wrapText="1"/>
      <protection locked="0"/>
    </xf>
    <xf numFmtId="0" fontId="18" fillId="0" borderId="61" xfId="0" applyFont="1" applyFill="1" applyBorder="1" applyAlignment="1" applyProtection="1">
      <alignment horizontal="center" vertical="center" wrapText="1"/>
      <protection locked="0"/>
    </xf>
    <xf numFmtId="0" fontId="15" fillId="0" borderId="23" xfId="0" applyFont="1" applyBorder="1" applyAlignment="1" applyProtection="1">
      <alignment horizontal="center" vertical="center" textRotation="90" wrapText="1"/>
      <protection locked="0"/>
    </xf>
    <xf numFmtId="0" fontId="15" fillId="0" borderId="1" xfId="0" applyFont="1" applyBorder="1" applyAlignment="1" applyProtection="1">
      <alignment horizontal="center" vertical="center" textRotation="90" wrapText="1"/>
      <protection locked="0"/>
    </xf>
    <xf numFmtId="0" fontId="15" fillId="0" borderId="4" xfId="0" applyFont="1" applyBorder="1" applyAlignment="1" applyProtection="1">
      <alignment horizontal="center" vertical="center" textRotation="90" wrapText="1"/>
      <protection locked="0"/>
    </xf>
    <xf numFmtId="0" fontId="18" fillId="0" borderId="4" xfId="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textRotation="90" wrapText="1"/>
      <protection locked="0"/>
    </xf>
    <xf numFmtId="0" fontId="18" fillId="0" borderId="2" xfId="0" applyFont="1" applyFill="1" applyBorder="1" applyAlignment="1" applyProtection="1">
      <alignment horizontal="center" vertical="center" wrapText="1"/>
      <protection locked="0"/>
    </xf>
    <xf numFmtId="0" fontId="15" fillId="7" borderId="4" xfId="0" applyFont="1" applyFill="1" applyBorder="1" applyAlignment="1" applyProtection="1">
      <alignment horizontal="left" vertical="center" wrapText="1"/>
      <protection locked="0"/>
    </xf>
    <xf numFmtId="0" fontId="15" fillId="7" borderId="1" xfId="0" applyFont="1" applyFill="1" applyBorder="1" applyAlignment="1" applyProtection="1">
      <alignment horizontal="left" vertical="center" wrapText="1"/>
      <protection locked="0"/>
    </xf>
    <xf numFmtId="0" fontId="15" fillId="7" borderId="2" xfId="0" applyFont="1" applyFill="1" applyBorder="1" applyAlignment="1" applyProtection="1">
      <alignment horizontal="left" vertical="center" wrapText="1"/>
      <protection locked="0"/>
    </xf>
    <xf numFmtId="0" fontId="15" fillId="7" borderId="23" xfId="0" applyFont="1" applyFill="1" applyBorder="1" applyAlignment="1" applyProtection="1">
      <alignment horizontal="left" vertical="center" wrapText="1"/>
      <protection locked="0"/>
    </xf>
    <xf numFmtId="0" fontId="15" fillId="7" borderId="61"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wrapText="1"/>
      <protection locked="0"/>
    </xf>
    <xf numFmtId="0" fontId="12" fillId="0" borderId="61"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8" fillId="10" borderId="56" xfId="0" applyFont="1" applyFill="1" applyBorder="1" applyAlignment="1" applyProtection="1">
      <alignment vertical="center"/>
      <protection locked="0"/>
    </xf>
    <xf numFmtId="0" fontId="18" fillId="10" borderId="58" xfId="0" applyFont="1" applyFill="1" applyBorder="1" applyAlignment="1" applyProtection="1">
      <alignment vertical="center"/>
      <protection locked="0"/>
    </xf>
    <xf numFmtId="0" fontId="18" fillId="10" borderId="55" xfId="0" applyFont="1" applyFill="1" applyBorder="1" applyAlignment="1" applyProtection="1">
      <alignment vertical="center"/>
      <protection locked="0"/>
    </xf>
    <xf numFmtId="0" fontId="29" fillId="2" borderId="15" xfId="0" applyFont="1" applyFill="1" applyBorder="1" applyAlignment="1" applyProtection="1">
      <alignment horizontal="center" vertical="center" wrapText="1"/>
      <protection locked="0"/>
    </xf>
    <xf numFmtId="0" fontId="29" fillId="2" borderId="0" xfId="0" applyFont="1" applyFill="1" applyBorder="1" applyAlignment="1" applyProtection="1">
      <alignment horizontal="center" vertical="center" wrapText="1"/>
      <protection locked="0"/>
    </xf>
    <xf numFmtId="0" fontId="29" fillId="2" borderId="16"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0" fontId="48" fillId="24" borderId="2" xfId="0" applyFont="1" applyFill="1" applyBorder="1" applyAlignment="1" applyProtection="1">
      <alignment horizontal="center" vertical="center" wrapText="1"/>
      <protection locked="0"/>
    </xf>
    <xf numFmtId="0" fontId="48" fillId="9" borderId="2" xfId="0" applyFont="1" applyFill="1" applyBorder="1" applyAlignment="1" applyProtection="1">
      <alignment horizontal="center" vertical="center" wrapText="1"/>
      <protection locked="0"/>
    </xf>
    <xf numFmtId="0" fontId="48" fillId="24" borderId="21" xfId="0" applyFont="1" applyFill="1" applyBorder="1" applyAlignment="1" applyProtection="1">
      <alignment horizontal="center" vertical="center" wrapText="1"/>
      <protection locked="0"/>
    </xf>
    <xf numFmtId="0" fontId="48" fillId="25" borderId="2" xfId="0" applyFont="1" applyFill="1" applyBorder="1" applyAlignment="1" applyProtection="1">
      <alignment horizontal="center" vertical="center" wrapText="1"/>
      <protection locked="0"/>
    </xf>
    <xf numFmtId="0" fontId="48" fillId="25" borderId="48" xfId="0" applyFont="1" applyFill="1" applyBorder="1" applyAlignment="1" applyProtection="1">
      <alignment horizontal="center" vertical="center" wrapText="1"/>
      <protection locked="0"/>
    </xf>
    <xf numFmtId="0" fontId="48" fillId="24" borderId="21" xfId="0" applyFont="1" applyFill="1" applyBorder="1" applyAlignment="1" applyProtection="1">
      <alignment horizontal="center" vertical="center" textRotation="90" wrapText="1"/>
      <protection locked="0"/>
    </xf>
    <xf numFmtId="0" fontId="48" fillId="25" borderId="2" xfId="0" applyFont="1" applyFill="1" applyBorder="1" applyAlignment="1" applyProtection="1">
      <alignment horizontal="center" vertical="center" textRotation="90" wrapText="1"/>
      <protection locked="0"/>
    </xf>
    <xf numFmtId="0" fontId="48" fillId="25" borderId="48" xfId="0" applyFont="1" applyFill="1" applyBorder="1" applyAlignment="1" applyProtection="1">
      <alignment horizontal="center" vertical="center" textRotation="90" wrapText="1"/>
      <protection locked="0"/>
    </xf>
    <xf numFmtId="0" fontId="47" fillId="27" borderId="23" xfId="0" applyFont="1" applyFill="1" applyBorder="1" applyAlignment="1" applyProtection="1">
      <alignment horizontal="justify" vertical="center" wrapText="1"/>
      <protection locked="0"/>
    </xf>
    <xf numFmtId="0" fontId="15" fillId="26" borderId="23" xfId="0" applyFont="1" applyFill="1" applyBorder="1" applyAlignment="1" applyProtection="1">
      <alignment horizontal="center" vertical="center" wrapText="1"/>
      <protection locked="0"/>
    </xf>
    <xf numFmtId="0" fontId="47" fillId="27" borderId="23" xfId="0" applyFont="1" applyFill="1" applyBorder="1" applyAlignment="1" applyProtection="1">
      <alignment horizontal="center" vertical="center" wrapText="1"/>
      <protection locked="0"/>
    </xf>
    <xf numFmtId="0" fontId="15" fillId="26" borderId="24" xfId="0" applyFont="1" applyFill="1" applyBorder="1" applyAlignment="1" applyProtection="1">
      <alignment horizontal="center" vertical="center" wrapText="1"/>
      <protection locked="0"/>
    </xf>
    <xf numFmtId="0" fontId="47" fillId="27" borderId="1" xfId="0" applyFont="1" applyFill="1" applyBorder="1" applyAlignment="1" applyProtection="1">
      <alignment horizontal="justify" vertical="center" wrapText="1"/>
      <protection locked="0"/>
    </xf>
    <xf numFmtId="0" fontId="15" fillId="26" borderId="1" xfId="0" applyFont="1" applyFill="1" applyBorder="1" applyAlignment="1" applyProtection="1">
      <alignment horizontal="center" vertical="center" wrapText="1"/>
      <protection locked="0"/>
    </xf>
    <xf numFmtId="0" fontId="47" fillId="27" borderId="1" xfId="0" applyFont="1" applyFill="1" applyBorder="1" applyAlignment="1" applyProtection="1">
      <alignment horizontal="center" vertical="center" wrapText="1"/>
      <protection locked="0"/>
    </xf>
    <xf numFmtId="0" fontId="15" fillId="26" borderId="26" xfId="0" applyFont="1" applyFill="1" applyBorder="1" applyAlignment="1" applyProtection="1">
      <alignment horizontal="center" vertical="center" wrapText="1"/>
      <protection locked="0"/>
    </xf>
    <xf numFmtId="0" fontId="15" fillId="27" borderId="61" xfId="0" applyFont="1" applyFill="1" applyBorder="1" applyAlignment="1" applyProtection="1">
      <alignment horizontal="center" vertical="center" textRotation="90" wrapText="1"/>
      <protection locked="0"/>
    </xf>
    <xf numFmtId="0" fontId="15" fillId="26" borderId="61" xfId="0" applyFont="1" applyFill="1" applyBorder="1" applyAlignment="1" applyProtection="1">
      <alignment horizontal="center" vertical="center" textRotation="90" wrapText="1"/>
      <protection locked="0"/>
    </xf>
    <xf numFmtId="0" fontId="15" fillId="26" borderId="61" xfId="0" applyFont="1" applyFill="1" applyBorder="1" applyAlignment="1" applyProtection="1">
      <alignment horizontal="center" vertical="center" wrapText="1"/>
      <protection locked="0"/>
    </xf>
    <xf numFmtId="0" fontId="15" fillId="26" borderId="62" xfId="0" applyFont="1" applyFill="1" applyBorder="1" applyAlignment="1" applyProtection="1">
      <alignment horizontal="center" vertical="center" wrapText="1"/>
      <protection locked="0"/>
    </xf>
    <xf numFmtId="0" fontId="15" fillId="27" borderId="23" xfId="0" applyFont="1" applyFill="1" applyBorder="1" applyAlignment="1" applyProtection="1">
      <alignment horizontal="center" vertical="center" textRotation="90" wrapText="1"/>
      <protection locked="0"/>
    </xf>
    <xf numFmtId="0" fontId="15" fillId="26" borderId="23" xfId="0" applyFont="1" applyFill="1" applyBorder="1" applyAlignment="1" applyProtection="1">
      <alignment horizontal="center" vertical="center" textRotation="90" wrapText="1"/>
      <protection locked="0"/>
    </xf>
    <xf numFmtId="0" fontId="15" fillId="27" borderId="1" xfId="0" applyFont="1" applyFill="1" applyBorder="1" applyAlignment="1" applyProtection="1">
      <alignment horizontal="center" vertical="center" textRotation="90" wrapText="1"/>
      <protection locked="0"/>
    </xf>
    <xf numFmtId="0" fontId="15" fillId="26" borderId="1" xfId="0" applyFont="1" applyFill="1" applyBorder="1" applyAlignment="1" applyProtection="1">
      <alignment horizontal="center" vertical="center" textRotation="90" wrapText="1"/>
      <protection locked="0"/>
    </xf>
    <xf numFmtId="0" fontId="15" fillId="27" borderId="4" xfId="0" applyFont="1" applyFill="1" applyBorder="1" applyAlignment="1" applyProtection="1">
      <alignment horizontal="center" vertical="center" textRotation="90" wrapText="1"/>
      <protection locked="0"/>
    </xf>
    <xf numFmtId="0" fontId="15" fillId="26" borderId="4" xfId="0" applyFont="1" applyFill="1" applyBorder="1" applyAlignment="1" applyProtection="1">
      <alignment horizontal="center" vertical="center" textRotation="90" wrapText="1"/>
      <protection locked="0"/>
    </xf>
    <xf numFmtId="0" fontId="15" fillId="26" borderId="4" xfId="0" applyFont="1" applyFill="1" applyBorder="1" applyAlignment="1" applyProtection="1">
      <alignment horizontal="center" vertical="center" wrapText="1"/>
      <protection locked="0"/>
    </xf>
    <xf numFmtId="0" fontId="15" fillId="26" borderId="49" xfId="0" applyFont="1" applyFill="1" applyBorder="1" applyAlignment="1" applyProtection="1">
      <alignment horizontal="center" vertical="center" wrapText="1"/>
      <protection locked="0"/>
    </xf>
    <xf numFmtId="0" fontId="15" fillId="27" borderId="2" xfId="0" applyFont="1" applyFill="1" applyBorder="1" applyAlignment="1" applyProtection="1">
      <alignment horizontal="center" vertical="center" textRotation="90" wrapText="1"/>
      <protection locked="0"/>
    </xf>
    <xf numFmtId="0" fontId="15" fillId="26" borderId="2" xfId="0" applyFont="1" applyFill="1" applyBorder="1" applyAlignment="1" applyProtection="1">
      <alignment horizontal="center" vertical="center" textRotation="90" wrapText="1"/>
      <protection locked="0"/>
    </xf>
    <xf numFmtId="0" fontId="15" fillId="26" borderId="2" xfId="0" applyFont="1" applyFill="1" applyBorder="1" applyAlignment="1" applyProtection="1">
      <alignment horizontal="center" vertical="center" wrapText="1"/>
      <protection locked="0"/>
    </xf>
    <xf numFmtId="0" fontId="15" fillId="26" borderId="48" xfId="0" applyFont="1" applyFill="1" applyBorder="1" applyAlignment="1" applyProtection="1">
      <alignment horizontal="center" vertical="center" wrapText="1"/>
      <protection locked="0"/>
    </xf>
    <xf numFmtId="0" fontId="15" fillId="26" borderId="4" xfId="0" applyFont="1" applyFill="1" applyBorder="1" applyAlignment="1" applyProtection="1">
      <alignment horizontal="left" vertical="center" wrapText="1"/>
      <protection locked="0"/>
    </xf>
    <xf numFmtId="0" fontId="15" fillId="26" borderId="1" xfId="0" applyFont="1" applyFill="1" applyBorder="1" applyAlignment="1" applyProtection="1">
      <alignment horizontal="left" vertical="center" wrapText="1"/>
      <protection locked="0"/>
    </xf>
    <xf numFmtId="0" fontId="15" fillId="26" borderId="2" xfId="0" applyFont="1" applyFill="1" applyBorder="1" applyAlignment="1" applyProtection="1">
      <alignment horizontal="left" vertical="center" wrapText="1"/>
      <protection locked="0"/>
    </xf>
    <xf numFmtId="0" fontId="15" fillId="26" borderId="23" xfId="0" applyFont="1" applyFill="1" applyBorder="1" applyAlignment="1" applyProtection="1">
      <alignment horizontal="left" vertical="center" wrapText="1"/>
      <protection locked="0"/>
    </xf>
    <xf numFmtId="0" fontId="15" fillId="26" borderId="61" xfId="0" applyFont="1" applyFill="1" applyBorder="1" applyAlignment="1" applyProtection="1">
      <alignment horizontal="left" vertical="center" wrapText="1"/>
      <protection locked="0"/>
    </xf>
    <xf numFmtId="0" fontId="15" fillId="26" borderId="23" xfId="0" applyFont="1" applyFill="1" applyBorder="1" applyAlignment="1" applyProtection="1">
      <alignment vertical="center" wrapText="1"/>
      <protection locked="0"/>
    </xf>
    <xf numFmtId="9" fontId="15" fillId="26" borderId="23" xfId="0" applyNumberFormat="1" applyFont="1" applyFill="1" applyBorder="1" applyAlignment="1" applyProtection="1">
      <alignment vertical="center" wrapText="1"/>
      <protection locked="0"/>
    </xf>
    <xf numFmtId="9" fontId="15" fillId="26" borderId="24" xfId="0" applyNumberFormat="1" applyFont="1" applyFill="1" applyBorder="1" applyAlignment="1" applyProtection="1">
      <alignment vertical="center" wrapText="1"/>
      <protection locked="0"/>
    </xf>
    <xf numFmtId="0" fontId="15" fillId="26" borderId="1" xfId="0" applyFont="1" applyFill="1" applyBorder="1" applyAlignment="1" applyProtection="1">
      <alignment vertical="center" wrapText="1"/>
      <protection locked="0"/>
    </xf>
    <xf numFmtId="9" fontId="15" fillId="26" borderId="1" xfId="0" applyNumberFormat="1" applyFont="1" applyFill="1" applyBorder="1" applyAlignment="1" applyProtection="1">
      <alignment vertical="center" wrapText="1"/>
      <protection locked="0"/>
    </xf>
    <xf numFmtId="9" fontId="15" fillId="26" borderId="26" xfId="0" applyNumberFormat="1" applyFont="1" applyFill="1" applyBorder="1" applyAlignment="1" applyProtection="1">
      <alignment vertical="center" wrapText="1"/>
      <protection locked="0"/>
    </xf>
    <xf numFmtId="0" fontId="15" fillId="26" borderId="61" xfId="0" applyFont="1" applyFill="1" applyBorder="1" applyAlignment="1" applyProtection="1">
      <alignment vertical="center" wrapText="1"/>
      <protection locked="0"/>
    </xf>
    <xf numFmtId="9" fontId="15" fillId="26" borderId="61" xfId="0" applyNumberFormat="1" applyFont="1" applyFill="1" applyBorder="1" applyAlignment="1" applyProtection="1">
      <alignment vertical="center" wrapText="1"/>
      <protection locked="0"/>
    </xf>
    <xf numFmtId="9" fontId="15" fillId="26" borderId="62" xfId="0" applyNumberFormat="1" applyFont="1" applyFill="1" applyBorder="1" applyAlignment="1" applyProtection="1">
      <alignment vertical="center" wrapText="1"/>
      <protection locked="0"/>
    </xf>
    <xf numFmtId="0" fontId="15" fillId="26" borderId="4" xfId="0" applyFont="1" applyFill="1" applyBorder="1" applyAlignment="1" applyProtection="1">
      <alignment vertical="center" wrapText="1"/>
      <protection locked="0"/>
    </xf>
    <xf numFmtId="9" fontId="15" fillId="26" borderId="4" xfId="0" applyNumberFormat="1" applyFont="1" applyFill="1" applyBorder="1" applyAlignment="1" applyProtection="1">
      <alignment vertical="center" wrapText="1"/>
      <protection locked="0"/>
    </xf>
    <xf numFmtId="9" fontId="15" fillId="26" borderId="49" xfId="0" applyNumberFormat="1" applyFont="1" applyFill="1" applyBorder="1" applyAlignment="1" applyProtection="1">
      <alignment vertical="center" wrapText="1"/>
      <protection locked="0"/>
    </xf>
    <xf numFmtId="0" fontId="15" fillId="26" borderId="2" xfId="0" applyFont="1" applyFill="1" applyBorder="1" applyAlignment="1" applyProtection="1">
      <alignment vertical="center" wrapText="1"/>
      <protection locked="0"/>
    </xf>
    <xf numFmtId="9" fontId="15" fillId="26" borderId="2" xfId="0" applyNumberFormat="1" applyFont="1" applyFill="1" applyBorder="1" applyAlignment="1" applyProtection="1">
      <alignment vertical="center" wrapText="1"/>
      <protection locked="0"/>
    </xf>
    <xf numFmtId="9" fontId="15" fillId="26" borderId="48" xfId="0" applyNumberFormat="1" applyFont="1" applyFill="1" applyBorder="1" applyAlignment="1" applyProtection="1">
      <alignment vertical="center" wrapText="1"/>
      <protection locked="0"/>
    </xf>
    <xf numFmtId="0" fontId="15" fillId="26" borderId="49" xfId="0" applyFont="1" applyFill="1" applyBorder="1" applyAlignment="1" applyProtection="1">
      <alignment vertical="center" wrapText="1"/>
      <protection locked="0"/>
    </xf>
    <xf numFmtId="0" fontId="15" fillId="26" borderId="26" xfId="0" applyFont="1" applyFill="1" applyBorder="1" applyAlignment="1" applyProtection="1">
      <alignment vertical="center" wrapText="1"/>
      <protection locked="0"/>
    </xf>
    <xf numFmtId="9" fontId="15" fillId="26" borderId="48" xfId="0" applyNumberFormat="1" applyFont="1" applyFill="1" applyBorder="1" applyAlignment="1" applyProtection="1">
      <alignment horizontal="center" vertical="center" wrapText="1"/>
      <protection locked="0"/>
    </xf>
    <xf numFmtId="9" fontId="15" fillId="26" borderId="24" xfId="0" applyNumberFormat="1" applyFont="1" applyFill="1" applyBorder="1" applyAlignment="1" applyProtection="1">
      <alignment horizontal="center" vertical="center" wrapText="1"/>
      <protection locked="0"/>
    </xf>
    <xf numFmtId="9" fontId="15" fillId="26" borderId="26" xfId="0" applyNumberFormat="1" applyFont="1" applyFill="1" applyBorder="1" applyAlignment="1" applyProtection="1">
      <alignment horizontal="center" vertical="center" wrapText="1"/>
      <protection locked="0"/>
    </xf>
    <xf numFmtId="1" fontId="15" fillId="26" borderId="61" xfId="6" applyNumberFormat="1" applyFont="1" applyFill="1" applyBorder="1" applyAlignment="1" applyProtection="1">
      <alignment horizontal="center" vertical="center" wrapText="1"/>
      <protection locked="0"/>
    </xf>
    <xf numFmtId="9" fontId="15" fillId="26" borderId="62" xfId="0" applyNumberFormat="1" applyFont="1" applyFill="1" applyBorder="1" applyAlignment="1" applyProtection="1">
      <alignment horizontal="center" vertical="center" wrapText="1"/>
      <protection locked="0"/>
    </xf>
    <xf numFmtId="1" fontId="15" fillId="26" borderId="4" xfId="6" applyNumberFormat="1" applyFont="1" applyFill="1" applyBorder="1" applyAlignment="1" applyProtection="1">
      <alignment horizontal="center" vertical="center" wrapText="1"/>
      <protection locked="0"/>
    </xf>
    <xf numFmtId="9" fontId="15" fillId="26" borderId="49" xfId="0" applyNumberFormat="1" applyFont="1" applyFill="1" applyBorder="1" applyAlignment="1" applyProtection="1">
      <alignment horizontal="center" vertical="center" wrapText="1"/>
      <protection locked="0"/>
    </xf>
    <xf numFmtId="1" fontId="15" fillId="26" borderId="1" xfId="6" applyNumberFormat="1" applyFont="1" applyFill="1" applyBorder="1" applyAlignment="1" applyProtection="1">
      <alignment horizontal="center" vertical="center" wrapText="1"/>
      <protection locked="0"/>
    </xf>
    <xf numFmtId="1" fontId="15" fillId="26" borderId="2" xfId="6" applyNumberFormat="1" applyFont="1" applyFill="1" applyBorder="1" applyAlignment="1" applyProtection="1">
      <alignment horizontal="center" vertical="center" wrapText="1"/>
      <protection locked="0"/>
    </xf>
    <xf numFmtId="9" fontId="15" fillId="26" borderId="23" xfId="0" applyNumberFormat="1" applyFont="1" applyFill="1" applyBorder="1" applyAlignment="1" applyProtection="1">
      <alignment horizontal="center" vertical="center" wrapText="1"/>
      <protection locked="0"/>
    </xf>
    <xf numFmtId="9" fontId="15" fillId="26" borderId="1" xfId="0" applyNumberFormat="1" applyFont="1" applyFill="1" applyBorder="1" applyAlignment="1" applyProtection="1">
      <alignment horizontal="center" vertical="center" wrapText="1"/>
      <protection locked="0"/>
    </xf>
    <xf numFmtId="1" fontId="15" fillId="26" borderId="62" xfId="6" applyNumberFormat="1" applyFont="1" applyFill="1" applyBorder="1" applyAlignment="1" applyProtection="1">
      <alignment horizontal="center" vertical="center" wrapText="1"/>
      <protection locked="0"/>
    </xf>
    <xf numFmtId="1" fontId="15" fillId="26" borderId="49" xfId="6" applyNumberFormat="1" applyFont="1" applyFill="1" applyBorder="1" applyAlignment="1" applyProtection="1">
      <alignment horizontal="center" vertical="center" wrapText="1"/>
      <protection locked="0"/>
    </xf>
    <xf numFmtId="1" fontId="15" fillId="26" borderId="26" xfId="6" applyNumberFormat="1" applyFont="1" applyFill="1" applyBorder="1" applyAlignment="1" applyProtection="1">
      <alignment horizontal="center" vertical="center" wrapText="1"/>
      <protection locked="0"/>
    </xf>
    <xf numFmtId="1" fontId="15" fillId="26" borderId="2" xfId="0" applyNumberFormat="1" applyFont="1" applyFill="1" applyBorder="1" applyAlignment="1" applyProtection="1">
      <alignment horizontal="center" vertical="center" wrapText="1"/>
      <protection locked="0"/>
    </xf>
    <xf numFmtId="1" fontId="15" fillId="26" borderId="23" xfId="0" applyNumberFormat="1" applyFont="1" applyFill="1" applyBorder="1" applyAlignment="1" applyProtection="1">
      <alignment horizontal="center" vertical="center" wrapText="1"/>
      <protection locked="0"/>
    </xf>
    <xf numFmtId="1" fontId="15" fillId="26" borderId="24" xfId="0" applyNumberFormat="1" applyFont="1" applyFill="1" applyBorder="1" applyAlignment="1" applyProtection="1">
      <alignment horizontal="center" vertical="center" wrapText="1"/>
      <protection locked="0"/>
    </xf>
    <xf numFmtId="1" fontId="15" fillId="26" borderId="1" xfId="0" applyNumberFormat="1" applyFont="1" applyFill="1" applyBorder="1" applyAlignment="1" applyProtection="1">
      <alignment horizontal="center" vertical="center" wrapText="1"/>
      <protection locked="0"/>
    </xf>
    <xf numFmtId="1" fontId="15" fillId="26" borderId="26" xfId="0" applyNumberFormat="1" applyFont="1" applyFill="1" applyBorder="1" applyAlignment="1" applyProtection="1">
      <alignment horizontal="center" vertical="center" wrapText="1"/>
      <protection locked="0"/>
    </xf>
    <xf numFmtId="1" fontId="15" fillId="26" borderId="61" xfId="0" applyNumberFormat="1" applyFont="1" applyFill="1" applyBorder="1" applyAlignment="1" applyProtection="1">
      <alignment horizontal="center" vertical="center" wrapText="1"/>
      <protection locked="0"/>
    </xf>
    <xf numFmtId="1" fontId="15" fillId="26" borderId="62" xfId="0" applyNumberFormat="1" applyFont="1" applyFill="1" applyBorder="1" applyAlignment="1" applyProtection="1">
      <alignment horizontal="center" vertical="center" wrapText="1"/>
      <protection locked="0"/>
    </xf>
    <xf numFmtId="1" fontId="15" fillId="26" borderId="4" xfId="0" applyNumberFormat="1" applyFont="1" applyFill="1" applyBorder="1" applyAlignment="1" applyProtection="1">
      <alignment horizontal="center" vertical="center" wrapText="1"/>
      <protection locked="0"/>
    </xf>
    <xf numFmtId="1" fontId="15" fillId="26" borderId="49" xfId="0" applyNumberFormat="1" applyFont="1" applyFill="1" applyBorder="1" applyAlignment="1" applyProtection="1">
      <alignment horizontal="center" vertical="center" wrapText="1"/>
      <protection locked="0"/>
    </xf>
    <xf numFmtId="0" fontId="15" fillId="26" borderId="24" xfId="0" applyFont="1" applyFill="1" applyBorder="1" applyAlignment="1" applyProtection="1">
      <alignment vertical="center" wrapText="1"/>
      <protection locked="0"/>
    </xf>
    <xf numFmtId="0" fontId="15" fillId="26" borderId="62" xfId="0" applyFont="1" applyFill="1" applyBorder="1" applyAlignment="1" applyProtection="1">
      <alignment vertical="center" wrapText="1"/>
      <protection locked="0"/>
    </xf>
    <xf numFmtId="0" fontId="15" fillId="26" borderId="48" xfId="0" applyFont="1" applyFill="1" applyBorder="1" applyAlignment="1" applyProtection="1">
      <alignment vertical="center" wrapText="1"/>
      <protection locked="0"/>
    </xf>
    <xf numFmtId="9" fontId="15" fillId="26" borderId="2" xfId="0" applyNumberFormat="1" applyFont="1" applyFill="1" applyBorder="1" applyAlignment="1" applyProtection="1">
      <alignment horizontal="center" vertical="center" wrapText="1"/>
      <protection locked="0"/>
    </xf>
    <xf numFmtId="9" fontId="15" fillId="26" borderId="61" xfId="0" applyNumberFormat="1" applyFont="1" applyFill="1" applyBorder="1" applyAlignment="1" applyProtection="1">
      <alignment horizontal="center" vertical="center" wrapText="1"/>
      <protection locked="0"/>
    </xf>
    <xf numFmtId="9" fontId="15" fillId="26" borderId="4" xfId="0" applyNumberFormat="1" applyFont="1" applyFill="1" applyBorder="1" applyAlignment="1" applyProtection="1">
      <alignment horizontal="center" vertical="center" wrapText="1"/>
      <protection locked="0"/>
    </xf>
    <xf numFmtId="0" fontId="49" fillId="14" borderId="0" xfId="0" applyFont="1" applyFill="1" applyAlignment="1" applyProtection="1">
      <alignment horizontal="center" vertical="center"/>
      <protection locked="0"/>
    </xf>
    <xf numFmtId="0" fontId="12" fillId="28" borderId="61" xfId="0" applyFont="1" applyFill="1" applyBorder="1" applyAlignment="1" applyProtection="1">
      <alignment horizontal="center" vertical="center" textRotation="90" wrapText="1"/>
      <protection locked="0"/>
    </xf>
    <xf numFmtId="0" fontId="47" fillId="2" borderId="59" xfId="0" applyFont="1" applyFill="1" applyBorder="1" applyAlignment="1" applyProtection="1">
      <alignment horizontal="justify" vertical="center" wrapText="1"/>
      <protection locked="0"/>
    </xf>
    <xf numFmtId="0" fontId="15" fillId="2" borderId="23" xfId="0" applyFont="1" applyFill="1" applyBorder="1" applyAlignment="1" applyProtection="1">
      <alignment horizontal="center" vertical="center" wrapText="1"/>
      <protection locked="0"/>
    </xf>
    <xf numFmtId="0" fontId="15" fillId="2" borderId="45" xfId="0" applyFont="1" applyFill="1" applyBorder="1" applyAlignment="1" applyProtection="1">
      <alignment horizontal="center" vertical="center" wrapText="1"/>
      <protection locked="0"/>
    </xf>
    <xf numFmtId="0" fontId="15" fillId="2" borderId="24" xfId="0" applyFont="1" applyFill="1" applyBorder="1" applyAlignment="1" applyProtection="1">
      <alignment horizontal="center" vertical="center" wrapText="1"/>
      <protection locked="0"/>
    </xf>
    <xf numFmtId="0" fontId="47" fillId="2" borderId="25" xfId="0" applyFont="1" applyFill="1" applyBorder="1" applyAlignment="1" applyProtection="1">
      <alignment horizontal="justify" vertical="center" wrapText="1"/>
      <protection locked="0"/>
    </xf>
    <xf numFmtId="0" fontId="15" fillId="2" borderId="5" xfId="0" applyFont="1" applyFill="1" applyBorder="1" applyAlignment="1" applyProtection="1">
      <alignment horizontal="center" vertical="center" wrapText="1"/>
      <protection locked="0"/>
    </xf>
    <xf numFmtId="0" fontId="15" fillId="2" borderId="26" xfId="0" applyFont="1" applyFill="1" applyBorder="1" applyAlignment="1" applyProtection="1">
      <alignment horizontal="center" vertical="center" wrapText="1"/>
      <protection locked="0"/>
    </xf>
    <xf numFmtId="0" fontId="15" fillId="0" borderId="60" xfId="0" applyFont="1" applyBorder="1" applyAlignment="1" applyProtection="1">
      <alignment horizontal="center" vertical="center" textRotation="90" wrapText="1"/>
      <protection locked="0"/>
    </xf>
    <xf numFmtId="0" fontId="15" fillId="2" borderId="61" xfId="0" applyFont="1" applyFill="1" applyBorder="1" applyAlignment="1" applyProtection="1">
      <alignment horizontal="center" vertical="center" wrapText="1"/>
      <protection locked="0"/>
    </xf>
    <xf numFmtId="0" fontId="15" fillId="2" borderId="63" xfId="0" applyFont="1" applyFill="1" applyBorder="1" applyAlignment="1" applyProtection="1">
      <alignment horizontal="center" vertical="center" wrapText="1"/>
      <protection locked="0"/>
    </xf>
    <xf numFmtId="0" fontId="15" fillId="2" borderId="6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5" fillId="2" borderId="49"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20" xfId="0" applyFont="1" applyFill="1" applyBorder="1" applyAlignment="1" applyProtection="1">
      <alignment horizontal="center" vertical="center" wrapText="1"/>
      <protection locked="0"/>
    </xf>
    <xf numFmtId="0" fontId="15" fillId="2" borderId="48" xfId="0" applyFont="1" applyFill="1" applyBorder="1" applyAlignment="1" applyProtection="1">
      <alignment horizontal="center" vertical="center" wrapText="1"/>
      <protection locked="0"/>
    </xf>
    <xf numFmtId="9" fontId="15" fillId="2" borderId="23" xfId="0" applyNumberFormat="1" applyFont="1" applyFill="1" applyBorder="1" applyAlignment="1" applyProtection="1">
      <alignment vertical="center" wrapText="1"/>
      <protection locked="0"/>
    </xf>
    <xf numFmtId="9" fontId="15" fillId="2" borderId="45" xfId="0" applyNumberFormat="1" applyFont="1" applyFill="1" applyBorder="1" applyAlignment="1" applyProtection="1">
      <alignment vertical="center" wrapText="1"/>
      <protection locked="0"/>
    </xf>
    <xf numFmtId="9" fontId="15" fillId="2" borderId="24" xfId="0" applyNumberFormat="1" applyFont="1" applyFill="1" applyBorder="1" applyAlignment="1" applyProtection="1">
      <alignment vertical="center" wrapText="1"/>
      <protection locked="0"/>
    </xf>
    <xf numFmtId="9" fontId="15" fillId="2" borderId="1" xfId="0" applyNumberFormat="1" applyFont="1" applyFill="1" applyBorder="1" applyAlignment="1" applyProtection="1">
      <alignment vertical="center" wrapText="1"/>
      <protection locked="0"/>
    </xf>
    <xf numFmtId="9" fontId="15" fillId="2" borderId="5" xfId="0" applyNumberFormat="1" applyFont="1" applyFill="1" applyBorder="1" applyAlignment="1" applyProtection="1">
      <alignment vertical="center" wrapText="1"/>
      <protection locked="0"/>
    </xf>
    <xf numFmtId="9" fontId="15" fillId="2" borderId="26" xfId="0" applyNumberFormat="1" applyFont="1" applyFill="1" applyBorder="1" applyAlignment="1" applyProtection="1">
      <alignment vertical="center" wrapText="1"/>
      <protection locked="0"/>
    </xf>
    <xf numFmtId="9" fontId="15" fillId="2" borderId="61" xfId="0" applyNumberFormat="1" applyFont="1" applyFill="1" applyBorder="1" applyAlignment="1" applyProtection="1">
      <alignment vertical="center" wrapText="1"/>
      <protection locked="0"/>
    </xf>
    <xf numFmtId="9" fontId="15" fillId="2" borderId="63" xfId="0" applyNumberFormat="1" applyFont="1" applyFill="1" applyBorder="1" applyAlignment="1" applyProtection="1">
      <alignment vertical="center" wrapText="1"/>
      <protection locked="0"/>
    </xf>
    <xf numFmtId="9" fontId="15" fillId="2" borderId="62" xfId="0" applyNumberFormat="1" applyFont="1" applyFill="1" applyBorder="1" applyAlignment="1" applyProtection="1">
      <alignment vertical="center" wrapText="1"/>
      <protection locked="0"/>
    </xf>
    <xf numFmtId="9" fontId="15" fillId="2" borderId="4" xfId="0" applyNumberFormat="1" applyFont="1" applyFill="1" applyBorder="1" applyAlignment="1" applyProtection="1">
      <alignment vertical="center" wrapText="1"/>
      <protection locked="0"/>
    </xf>
    <xf numFmtId="9" fontId="15" fillId="2" borderId="11" xfId="0" applyNumberFormat="1" applyFont="1" applyFill="1" applyBorder="1" applyAlignment="1" applyProtection="1">
      <alignment vertical="center" wrapText="1"/>
      <protection locked="0"/>
    </xf>
    <xf numFmtId="9" fontId="15" fillId="2" borderId="49" xfId="0" applyNumberFormat="1" applyFont="1" applyFill="1" applyBorder="1" applyAlignment="1" applyProtection="1">
      <alignment vertical="center" wrapText="1"/>
      <protection locked="0"/>
    </xf>
    <xf numFmtId="9" fontId="15" fillId="2" borderId="2" xfId="0" applyNumberFormat="1" applyFont="1" applyFill="1" applyBorder="1" applyAlignment="1" applyProtection="1">
      <alignment vertical="center" wrapText="1"/>
      <protection locked="0"/>
    </xf>
    <xf numFmtId="9" fontId="15" fillId="2" borderId="20" xfId="0" applyNumberFormat="1" applyFont="1" applyFill="1" applyBorder="1" applyAlignment="1" applyProtection="1">
      <alignment vertical="center" wrapText="1"/>
      <protection locked="0"/>
    </xf>
    <xf numFmtId="9" fontId="15" fillId="2" borderId="48" xfId="0" applyNumberFormat="1" applyFont="1" applyFill="1" applyBorder="1" applyAlignment="1" applyProtection="1">
      <alignment vertical="center" wrapText="1"/>
      <protection locked="0"/>
    </xf>
    <xf numFmtId="0" fontId="15" fillId="2" borderId="4" xfId="0" applyFont="1" applyFill="1" applyBorder="1" applyAlignment="1" applyProtection="1">
      <alignment vertical="center" wrapText="1"/>
      <protection locked="0"/>
    </xf>
    <xf numFmtId="0" fontId="15" fillId="2" borderId="11" xfId="0" applyFont="1" applyFill="1" applyBorder="1" applyAlignment="1" applyProtection="1">
      <alignment vertical="center" wrapText="1"/>
      <protection locked="0"/>
    </xf>
    <xf numFmtId="0" fontId="15" fillId="2" borderId="49" xfId="0" applyFont="1" applyFill="1" applyBorder="1" applyAlignment="1" applyProtection="1">
      <alignment vertical="center" wrapText="1"/>
      <protection locked="0"/>
    </xf>
    <xf numFmtId="0" fontId="15" fillId="2" borderId="1" xfId="0" applyFont="1" applyFill="1" applyBorder="1" applyAlignment="1" applyProtection="1">
      <alignment vertical="center" wrapText="1"/>
      <protection locked="0"/>
    </xf>
    <xf numFmtId="0" fontId="15" fillId="2" borderId="5"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15" fillId="2" borderId="2" xfId="0" applyFont="1" applyFill="1" applyBorder="1" applyAlignment="1" applyProtection="1">
      <alignment vertical="center" wrapText="1"/>
      <protection locked="0"/>
    </xf>
    <xf numFmtId="0" fontId="15" fillId="2" borderId="20" xfId="0" applyFont="1" applyFill="1" applyBorder="1" applyAlignment="1" applyProtection="1">
      <alignment vertical="center" wrapText="1"/>
      <protection locked="0"/>
    </xf>
    <xf numFmtId="9" fontId="15" fillId="2" borderId="48" xfId="0" applyNumberFormat="1" applyFont="1" applyFill="1" applyBorder="1" applyAlignment="1" applyProtection="1">
      <alignment horizontal="center" vertical="center" wrapText="1"/>
      <protection locked="0"/>
    </xf>
    <xf numFmtId="0" fontId="15" fillId="2" borderId="23" xfId="0" applyFont="1" applyFill="1" applyBorder="1" applyAlignment="1" applyProtection="1">
      <alignment vertical="center" wrapText="1"/>
      <protection locked="0"/>
    </xf>
    <xf numFmtId="0" fontId="15" fillId="2" borderId="45" xfId="0" applyFont="1" applyFill="1" applyBorder="1" applyAlignment="1" applyProtection="1">
      <alignment vertical="center" wrapText="1"/>
      <protection locked="0"/>
    </xf>
    <xf numFmtId="9" fontId="15" fillId="2" borderId="24" xfId="0" applyNumberFormat="1" applyFont="1" applyFill="1" applyBorder="1" applyAlignment="1" applyProtection="1">
      <alignment horizontal="center" vertical="center" wrapText="1"/>
      <protection locked="0"/>
    </xf>
    <xf numFmtId="9" fontId="15" fillId="2" borderId="26" xfId="0" applyNumberFormat="1" applyFont="1" applyFill="1" applyBorder="1" applyAlignment="1" applyProtection="1">
      <alignment horizontal="center" vertical="center" wrapText="1"/>
      <protection locked="0"/>
    </xf>
    <xf numFmtId="1" fontId="15" fillId="2" borderId="61" xfId="6" applyNumberFormat="1" applyFont="1" applyFill="1" applyBorder="1" applyAlignment="1" applyProtection="1">
      <alignment horizontal="center" vertical="center" wrapText="1"/>
      <protection locked="0"/>
    </xf>
    <xf numFmtId="1" fontId="15" fillId="2" borderId="63" xfId="6" applyNumberFormat="1" applyFont="1" applyFill="1" applyBorder="1" applyAlignment="1" applyProtection="1">
      <alignment horizontal="center" vertical="center" wrapText="1"/>
      <protection locked="0"/>
    </xf>
    <xf numFmtId="9" fontId="15" fillId="2" borderId="62" xfId="0" applyNumberFormat="1" applyFont="1" applyFill="1" applyBorder="1" applyAlignment="1" applyProtection="1">
      <alignment horizontal="center" vertical="center" wrapText="1"/>
      <protection locked="0"/>
    </xf>
    <xf numFmtId="1" fontId="15" fillId="2" borderId="4" xfId="6" applyNumberFormat="1" applyFont="1" applyFill="1" applyBorder="1" applyAlignment="1" applyProtection="1">
      <alignment horizontal="center" vertical="center" wrapText="1"/>
      <protection locked="0"/>
    </xf>
    <xf numFmtId="9" fontId="15" fillId="2" borderId="49" xfId="0" applyNumberFormat="1" applyFont="1" applyFill="1" applyBorder="1" applyAlignment="1" applyProtection="1">
      <alignment horizontal="center" vertical="center" wrapText="1"/>
      <protection locked="0"/>
    </xf>
    <xf numFmtId="1" fontId="15" fillId="2" borderId="1" xfId="6" applyNumberFormat="1" applyFont="1" applyFill="1" applyBorder="1" applyAlignment="1" applyProtection="1">
      <alignment horizontal="center" vertical="center" wrapText="1"/>
      <protection locked="0"/>
    </xf>
    <xf numFmtId="9" fontId="15" fillId="2" borderId="23" xfId="0" applyNumberFormat="1" applyFont="1" applyFill="1" applyBorder="1" applyAlignment="1" applyProtection="1">
      <alignment horizontal="center" vertical="center" wrapText="1"/>
      <protection locked="0"/>
    </xf>
    <xf numFmtId="9" fontId="15" fillId="2" borderId="45" xfId="0" applyNumberFormat="1" applyFont="1" applyFill="1" applyBorder="1" applyAlignment="1" applyProtection="1">
      <alignment horizontal="center" vertical="center" wrapText="1"/>
      <protection locked="0"/>
    </xf>
    <xf numFmtId="9" fontId="15" fillId="2" borderId="1" xfId="0" applyNumberFormat="1" applyFont="1" applyFill="1" applyBorder="1" applyAlignment="1" applyProtection="1">
      <alignment horizontal="center" vertical="center" wrapText="1"/>
      <protection locked="0"/>
    </xf>
    <xf numFmtId="9" fontId="15" fillId="2" borderId="5" xfId="0" applyNumberFormat="1" applyFont="1" applyFill="1" applyBorder="1" applyAlignment="1" applyProtection="1">
      <alignment horizontal="center" vertical="center" wrapText="1"/>
      <protection locked="0"/>
    </xf>
    <xf numFmtId="1" fontId="15" fillId="2" borderId="62" xfId="6" applyNumberFormat="1" applyFont="1" applyFill="1" applyBorder="1" applyAlignment="1" applyProtection="1">
      <alignment horizontal="center" vertical="center" wrapText="1"/>
      <protection locked="0"/>
    </xf>
    <xf numFmtId="1" fontId="15" fillId="2" borderId="49" xfId="6" applyNumberFormat="1" applyFont="1" applyFill="1" applyBorder="1" applyAlignment="1" applyProtection="1">
      <alignment horizontal="center" vertical="center" wrapText="1"/>
      <protection locked="0"/>
    </xf>
    <xf numFmtId="1" fontId="15" fillId="2" borderId="26" xfId="6" applyNumberFormat="1" applyFont="1" applyFill="1" applyBorder="1" applyAlignment="1" applyProtection="1">
      <alignment horizontal="center" vertical="center" wrapText="1"/>
      <protection locked="0"/>
    </xf>
    <xf numFmtId="1" fontId="15" fillId="2" borderId="11" xfId="6" applyNumberFormat="1" applyFont="1" applyFill="1" applyBorder="1" applyAlignment="1" applyProtection="1">
      <alignment horizontal="center" vertical="center" wrapText="1"/>
      <protection locked="0"/>
    </xf>
    <xf numFmtId="1" fontId="15" fillId="2" borderId="5" xfId="6" applyNumberFormat="1" applyFont="1" applyFill="1" applyBorder="1" applyAlignment="1" applyProtection="1">
      <alignment horizontal="center" vertical="center" wrapText="1"/>
      <protection locked="0"/>
    </xf>
    <xf numFmtId="1" fontId="15" fillId="2" borderId="2" xfId="0" applyNumberFormat="1" applyFont="1" applyFill="1" applyBorder="1" applyAlignment="1" applyProtection="1">
      <alignment horizontal="center" vertical="center" wrapText="1"/>
      <protection locked="0"/>
    </xf>
    <xf numFmtId="1" fontId="15" fillId="2" borderId="23" xfId="0" applyNumberFormat="1" applyFont="1" applyFill="1" applyBorder="1" applyAlignment="1" applyProtection="1">
      <alignment horizontal="center" vertical="center" wrapText="1"/>
      <protection locked="0"/>
    </xf>
    <xf numFmtId="1" fontId="15" fillId="2" borderId="45" xfId="0" applyNumberFormat="1" applyFont="1" applyFill="1" applyBorder="1" applyAlignment="1" applyProtection="1">
      <alignment horizontal="center" vertical="center" wrapText="1"/>
      <protection locked="0"/>
    </xf>
    <xf numFmtId="1" fontId="15" fillId="2" borderId="24" xfId="0" applyNumberFormat="1" applyFont="1" applyFill="1" applyBorder="1" applyAlignment="1" applyProtection="1">
      <alignment horizontal="center" vertical="center" wrapText="1"/>
      <protection locked="0"/>
    </xf>
    <xf numFmtId="1" fontId="15" fillId="2" borderId="1" xfId="0" applyNumberFormat="1" applyFont="1" applyFill="1" applyBorder="1" applyAlignment="1" applyProtection="1">
      <alignment horizontal="center" vertical="center" wrapText="1"/>
      <protection locked="0"/>
    </xf>
    <xf numFmtId="1" fontId="15" fillId="2" borderId="5" xfId="0" applyNumberFormat="1" applyFont="1" applyFill="1" applyBorder="1" applyAlignment="1" applyProtection="1">
      <alignment horizontal="center" vertical="center" wrapText="1"/>
      <protection locked="0"/>
    </xf>
    <xf numFmtId="1" fontId="15" fillId="2" borderId="26" xfId="0" applyNumberFormat="1" applyFont="1" applyFill="1" applyBorder="1" applyAlignment="1" applyProtection="1">
      <alignment horizontal="center" vertical="center" wrapText="1"/>
      <protection locked="0"/>
    </xf>
    <xf numFmtId="1" fontId="15" fillId="2" borderId="61" xfId="0" applyNumberFormat="1" applyFont="1" applyFill="1" applyBorder="1" applyAlignment="1" applyProtection="1">
      <alignment horizontal="center" vertical="center" wrapText="1"/>
      <protection locked="0"/>
    </xf>
    <xf numFmtId="1" fontId="15" fillId="2" borderId="63" xfId="0" applyNumberFormat="1" applyFont="1" applyFill="1" applyBorder="1" applyAlignment="1" applyProtection="1">
      <alignment horizontal="center" vertical="center" wrapText="1"/>
      <protection locked="0"/>
    </xf>
    <xf numFmtId="1" fontId="15" fillId="2" borderId="62" xfId="0" applyNumberFormat="1" applyFont="1" applyFill="1" applyBorder="1" applyAlignment="1" applyProtection="1">
      <alignment horizontal="center" vertical="center" wrapText="1"/>
      <protection locked="0"/>
    </xf>
    <xf numFmtId="1" fontId="15" fillId="2" borderId="4" xfId="0" applyNumberFormat="1" applyFont="1" applyFill="1" applyBorder="1" applyAlignment="1" applyProtection="1">
      <alignment horizontal="center" vertical="center" wrapText="1"/>
      <protection locked="0"/>
    </xf>
    <xf numFmtId="1" fontId="15" fillId="2" borderId="11" xfId="0" applyNumberFormat="1" applyFont="1" applyFill="1" applyBorder="1" applyAlignment="1" applyProtection="1">
      <alignment horizontal="center" vertical="center" wrapText="1"/>
      <protection locked="0"/>
    </xf>
    <xf numFmtId="1" fontId="15" fillId="2" borderId="49" xfId="0" applyNumberFormat="1" applyFont="1" applyFill="1" applyBorder="1" applyAlignment="1" applyProtection="1">
      <alignment horizontal="center" vertical="center" wrapText="1"/>
      <protection locked="0"/>
    </xf>
    <xf numFmtId="0" fontId="15" fillId="2" borderId="24" xfId="0" applyFont="1" applyFill="1" applyBorder="1" applyAlignment="1" applyProtection="1">
      <alignment vertical="center" wrapText="1"/>
      <protection locked="0"/>
    </xf>
    <xf numFmtId="0" fontId="15" fillId="2" borderId="61" xfId="0" applyFont="1" applyFill="1" applyBorder="1" applyAlignment="1" applyProtection="1">
      <alignment vertical="center" wrapText="1"/>
      <protection locked="0"/>
    </xf>
    <xf numFmtId="0" fontId="15" fillId="2" borderId="63" xfId="0" applyFont="1" applyFill="1" applyBorder="1" applyAlignment="1" applyProtection="1">
      <alignment vertical="center" wrapText="1"/>
      <protection locked="0"/>
    </xf>
    <xf numFmtId="0" fontId="15" fillId="2" borderId="62" xfId="0" applyFont="1" applyFill="1" applyBorder="1" applyAlignment="1" applyProtection="1">
      <alignment vertical="center" wrapText="1"/>
      <protection locked="0"/>
    </xf>
    <xf numFmtId="0" fontId="15" fillId="2" borderId="48" xfId="0" applyFont="1" applyFill="1" applyBorder="1" applyAlignment="1" applyProtection="1">
      <alignment vertical="center" wrapText="1"/>
      <protection locked="0"/>
    </xf>
    <xf numFmtId="9" fontId="15" fillId="2" borderId="2" xfId="0" applyNumberFormat="1" applyFont="1" applyFill="1" applyBorder="1" applyAlignment="1" applyProtection="1">
      <alignment horizontal="center" vertical="center" wrapText="1"/>
      <protection locked="0"/>
    </xf>
    <xf numFmtId="9" fontId="15" fillId="2" borderId="20" xfId="0" applyNumberFormat="1" applyFont="1" applyFill="1" applyBorder="1" applyAlignment="1" applyProtection="1">
      <alignment horizontal="center" vertical="center" wrapText="1"/>
      <protection locked="0"/>
    </xf>
    <xf numFmtId="9" fontId="15" fillId="2" borderId="61" xfId="0" applyNumberFormat="1" applyFont="1" applyFill="1" applyBorder="1" applyAlignment="1" applyProtection="1">
      <alignment horizontal="center" vertical="center" wrapText="1"/>
      <protection locked="0"/>
    </xf>
    <xf numFmtId="9" fontId="15" fillId="2" borderId="63" xfId="0" applyNumberFormat="1" applyFont="1" applyFill="1" applyBorder="1" applyAlignment="1" applyProtection="1">
      <alignment horizontal="center" vertical="center" wrapText="1"/>
      <protection locked="0"/>
    </xf>
    <xf numFmtId="9" fontId="15" fillId="2" borderId="4" xfId="0" applyNumberFormat="1" applyFont="1" applyFill="1" applyBorder="1" applyAlignment="1" applyProtection="1">
      <alignment horizontal="center" vertical="center" wrapText="1"/>
      <protection locked="0"/>
    </xf>
    <xf numFmtId="9" fontId="15" fillId="2" borderId="11" xfId="0" applyNumberFormat="1" applyFont="1" applyFill="1" applyBorder="1" applyAlignment="1" applyProtection="1">
      <alignment horizontal="center" vertical="center" wrapText="1"/>
      <protection locked="0"/>
    </xf>
    <xf numFmtId="0" fontId="5" fillId="7" borderId="1" xfId="0" applyFont="1" applyFill="1" applyBorder="1" applyAlignment="1" applyProtection="1">
      <alignment vertical="center" wrapText="1"/>
      <protection locked="0"/>
    </xf>
    <xf numFmtId="0" fontId="50" fillId="7" borderId="5" xfId="0" applyFont="1" applyFill="1" applyBorder="1" applyAlignment="1" applyProtection="1">
      <alignment horizontal="center" vertical="center"/>
      <protection locked="0"/>
    </xf>
    <xf numFmtId="0" fontId="50" fillId="0" borderId="1" xfId="0" applyFont="1" applyFill="1" applyBorder="1" applyAlignment="1" applyProtection="1">
      <alignment vertical="center" wrapText="1"/>
      <protection locked="0"/>
    </xf>
    <xf numFmtId="0" fontId="50" fillId="0" borderId="1" xfId="0" applyFont="1" applyFill="1" applyBorder="1" applyAlignment="1" applyProtection="1">
      <alignment vertical="center"/>
      <protection locked="0"/>
    </xf>
    <xf numFmtId="0" fontId="51" fillId="7" borderId="1" xfId="0" applyFont="1" applyFill="1" applyBorder="1" applyAlignment="1" applyProtection="1">
      <alignment horizontal="center" vertical="center" wrapText="1"/>
      <protection locked="0"/>
    </xf>
    <xf numFmtId="0" fontId="52" fillId="8" borderId="0" xfId="0" applyFont="1" applyFill="1" applyProtection="1">
      <protection locked="0"/>
    </xf>
    <xf numFmtId="0" fontId="50" fillId="2" borderId="1" xfId="0" applyFont="1" applyFill="1" applyBorder="1" applyAlignment="1" applyProtection="1">
      <alignment vertical="center" wrapText="1"/>
      <protection locked="0"/>
    </xf>
    <xf numFmtId="0" fontId="13" fillId="0" borderId="1" xfId="0" applyFont="1" applyFill="1" applyBorder="1" applyAlignment="1" applyProtection="1">
      <alignment horizontal="center" vertical="center" wrapText="1"/>
    </xf>
    <xf numFmtId="0" fontId="46" fillId="8" borderId="0" xfId="0" applyFont="1" applyFill="1" applyProtection="1">
      <protection locked="0"/>
    </xf>
    <xf numFmtId="0" fontId="46" fillId="8" borderId="0" xfId="0" applyFont="1" applyFill="1" applyAlignment="1" applyProtection="1">
      <alignment horizontal="center" vertical="center"/>
      <protection locked="0"/>
    </xf>
    <xf numFmtId="0" fontId="46" fillId="8" borderId="0" xfId="0" applyFont="1" applyFill="1" applyAlignment="1" applyProtection="1">
      <alignment horizontal="center"/>
      <protection locked="0"/>
    </xf>
    <xf numFmtId="0" fontId="53" fillId="8" borderId="0" xfId="0" applyFont="1" applyFill="1" applyProtection="1">
      <protection locked="0"/>
    </xf>
    <xf numFmtId="0" fontId="16" fillId="0" borderId="34" xfId="5" applyFont="1" applyFill="1" applyBorder="1" applyAlignment="1" applyProtection="1">
      <alignment horizontal="center" vertical="center" wrapText="1"/>
      <protection locked="0"/>
    </xf>
    <xf numFmtId="0" fontId="16" fillId="0" borderId="36" xfId="5" applyFont="1" applyFill="1" applyBorder="1" applyAlignment="1" applyProtection="1">
      <alignment horizontal="center" vertical="center" wrapText="1"/>
      <protection locked="0"/>
    </xf>
    <xf numFmtId="14" fontId="16" fillId="0" borderId="40" xfId="5" applyNumberFormat="1" applyFont="1" applyFill="1" applyBorder="1" applyAlignment="1" applyProtection="1">
      <alignment horizontal="center" vertical="center" wrapText="1"/>
      <protection locked="0"/>
    </xf>
    <xf numFmtId="0" fontId="53" fillId="12" borderId="88" xfId="0" applyFont="1" applyFill="1" applyBorder="1" applyAlignment="1" applyProtection="1">
      <alignment horizontal="center" vertical="center" wrapText="1"/>
      <protection locked="0"/>
    </xf>
    <xf numFmtId="0" fontId="46" fillId="12" borderId="67" xfId="0" applyFont="1" applyFill="1" applyBorder="1" applyAlignment="1" applyProtection="1">
      <alignment horizontal="center" vertical="center" wrapText="1"/>
      <protection locked="0"/>
    </xf>
    <xf numFmtId="0" fontId="46" fillId="12" borderId="2" xfId="0" applyFont="1" applyFill="1" applyBorder="1" applyAlignment="1" applyProtection="1">
      <alignment horizontal="center" vertical="center" wrapText="1"/>
      <protection locked="0"/>
    </xf>
    <xf numFmtId="0" fontId="53" fillId="12" borderId="67" xfId="0" applyFont="1" applyFill="1" applyBorder="1" applyAlignment="1" applyProtection="1">
      <alignment horizontal="center" vertical="center" wrapText="1"/>
      <protection locked="0"/>
    </xf>
    <xf numFmtId="0" fontId="53" fillId="12" borderId="20" xfId="0" applyFont="1" applyFill="1" applyBorder="1" applyAlignment="1" applyProtection="1">
      <alignment horizontal="center" vertical="center" wrapText="1"/>
      <protection locked="0"/>
    </xf>
    <xf numFmtId="0" fontId="53" fillId="12" borderId="61" xfId="0" applyFont="1" applyFill="1" applyBorder="1" applyAlignment="1" applyProtection="1">
      <alignment horizontal="center" vertical="center" wrapText="1"/>
      <protection locked="0"/>
    </xf>
    <xf numFmtId="0" fontId="53" fillId="12" borderId="63" xfId="0"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protection locked="0"/>
    </xf>
    <xf numFmtId="0" fontId="17" fillId="7" borderId="26" xfId="0" applyFont="1" applyFill="1" applyBorder="1" applyAlignment="1" applyProtection="1">
      <alignment horizontal="left" vertical="center" wrapText="1"/>
      <protection locked="0"/>
    </xf>
    <xf numFmtId="0" fontId="17" fillId="7" borderId="50" xfId="0" applyFont="1" applyFill="1" applyBorder="1" applyAlignment="1" applyProtection="1">
      <alignment horizontal="center" vertical="center" wrapText="1"/>
      <protection locked="0"/>
    </xf>
    <xf numFmtId="0" fontId="17" fillId="0" borderId="23" xfId="0" applyFont="1" applyFill="1" applyBorder="1" applyAlignment="1" applyProtection="1">
      <alignment horizontal="center" vertical="center" wrapText="1"/>
    </xf>
    <xf numFmtId="0" fontId="17" fillId="7" borderId="23" xfId="0" applyFont="1" applyFill="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xf>
    <xf numFmtId="0" fontId="16" fillId="0" borderId="125" xfId="0" applyFont="1" applyFill="1" applyBorder="1" applyAlignment="1" applyProtection="1">
      <alignment horizontal="center" vertical="center" wrapText="1"/>
    </xf>
    <xf numFmtId="0" fontId="16" fillId="7" borderId="127" xfId="0" applyFont="1" applyFill="1" applyBorder="1" applyAlignment="1" applyProtection="1">
      <alignment horizontal="center" vertical="center" wrapText="1"/>
      <protection locked="0"/>
    </xf>
    <xf numFmtId="0" fontId="16" fillId="0" borderId="126" xfId="0" applyFont="1" applyFill="1" applyBorder="1" applyAlignment="1" applyProtection="1">
      <alignment horizontal="center" vertical="center" wrapText="1"/>
    </xf>
    <xf numFmtId="0" fontId="16" fillId="0" borderId="128" xfId="0" applyFont="1" applyFill="1" applyBorder="1" applyAlignment="1" applyProtection="1">
      <alignment horizontal="center" vertical="center" wrapText="1"/>
    </xf>
    <xf numFmtId="0" fontId="56" fillId="8" borderId="0" xfId="0" applyFont="1" applyFill="1" applyProtection="1">
      <protection locked="0"/>
    </xf>
    <xf numFmtId="0" fontId="17" fillId="7" borderId="8"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xf>
    <xf numFmtId="0" fontId="17" fillId="7" borderId="4" xfId="0" applyFont="1" applyFill="1" applyBorder="1" applyAlignment="1" applyProtection="1">
      <alignment horizontal="center" vertical="center" wrapText="1"/>
      <protection locked="0"/>
    </xf>
    <xf numFmtId="0" fontId="16" fillId="0" borderId="84" xfId="0" applyFont="1" applyFill="1" applyBorder="1" applyAlignment="1" applyProtection="1">
      <alignment horizontal="center" vertical="center" wrapText="1"/>
    </xf>
    <xf numFmtId="0" fontId="16" fillId="7" borderId="91" xfId="0" applyFont="1" applyFill="1" applyBorder="1" applyAlignment="1" applyProtection="1">
      <alignment horizontal="center" vertical="center" wrapText="1"/>
      <protection locked="0"/>
    </xf>
    <xf numFmtId="0" fontId="16" fillId="0" borderId="83" xfId="0" applyFont="1" applyFill="1" applyBorder="1" applyAlignment="1" applyProtection="1">
      <alignment horizontal="center" vertical="center" wrapText="1"/>
    </xf>
    <xf numFmtId="0" fontId="16" fillId="0" borderId="37" xfId="0" applyFont="1" applyFill="1" applyBorder="1" applyAlignment="1" applyProtection="1">
      <alignment horizontal="center" vertical="center" wrapText="1"/>
    </xf>
    <xf numFmtId="0" fontId="17" fillId="7" borderId="75" xfId="0" applyFont="1" applyFill="1" applyBorder="1" applyAlignment="1" applyProtection="1">
      <alignment horizontal="center" vertical="center" wrapText="1"/>
      <protection locked="0"/>
    </xf>
    <xf numFmtId="0" fontId="17" fillId="0" borderId="76" xfId="0" applyFont="1" applyFill="1" applyBorder="1" applyAlignment="1" applyProtection="1">
      <alignment horizontal="center" vertical="center" wrapText="1"/>
    </xf>
    <xf numFmtId="0" fontId="17" fillId="7" borderId="76" xfId="0" applyFont="1" applyFill="1" applyBorder="1" applyAlignment="1" applyProtection="1">
      <alignment horizontal="center" vertical="center" wrapText="1"/>
      <protection locked="0"/>
    </xf>
    <xf numFmtId="0" fontId="16" fillId="0" borderId="76" xfId="0" applyFont="1" applyFill="1" applyBorder="1" applyAlignment="1" applyProtection="1">
      <alignment horizontal="center" vertical="center" wrapText="1"/>
    </xf>
    <xf numFmtId="0" fontId="16" fillId="0" borderId="82" xfId="0" applyFont="1" applyFill="1" applyBorder="1" applyAlignment="1" applyProtection="1">
      <alignment horizontal="center" vertical="center" wrapText="1"/>
    </xf>
    <xf numFmtId="0" fontId="16" fillId="7" borderId="90" xfId="0" applyFont="1" applyFill="1" applyBorder="1" applyAlignment="1" applyProtection="1">
      <alignment horizontal="center" vertical="center" wrapText="1"/>
      <protection locked="0"/>
    </xf>
    <xf numFmtId="0" fontId="16" fillId="0" borderId="81" xfId="0" applyFont="1" applyFill="1" applyBorder="1" applyAlignment="1" applyProtection="1">
      <alignment horizontal="center" vertical="center" wrapText="1"/>
    </xf>
    <xf numFmtId="0" fontId="16" fillId="0" borderId="79" xfId="0" applyFont="1" applyFill="1" applyBorder="1" applyAlignment="1" applyProtection="1">
      <alignment horizontal="center" vertical="center" wrapText="1"/>
    </xf>
    <xf numFmtId="0" fontId="17" fillId="7" borderId="10" xfId="0" applyFont="1" applyFill="1" applyBorder="1" applyAlignment="1" applyProtection="1">
      <alignment horizontal="center" vertical="center" wrapText="1"/>
      <protection locked="0"/>
    </xf>
    <xf numFmtId="0" fontId="17" fillId="0" borderId="12" xfId="0" applyFont="1" applyFill="1" applyBorder="1" applyAlignment="1" applyProtection="1">
      <alignment horizontal="center" vertical="center" wrapText="1"/>
    </xf>
    <xf numFmtId="0" fontId="17" fillId="7" borderId="12" xfId="0" applyFont="1" applyFill="1" applyBorder="1" applyAlignment="1" applyProtection="1">
      <alignment horizontal="center" vertical="center" wrapText="1"/>
      <protection locked="0"/>
    </xf>
    <xf numFmtId="0" fontId="16" fillId="0" borderId="124" xfId="0" applyFont="1" applyFill="1" applyBorder="1" applyAlignment="1" applyProtection="1">
      <alignment horizontal="center" vertical="center" wrapText="1"/>
    </xf>
    <xf numFmtId="0" fontId="16" fillId="7" borderId="99" xfId="0" applyFont="1" applyFill="1" applyBorder="1" applyAlignment="1" applyProtection="1">
      <alignment horizontal="center" vertical="center" wrapText="1"/>
      <protection locked="0"/>
    </xf>
    <xf numFmtId="0" fontId="16" fillId="0" borderId="92" xfId="0" applyFont="1" applyFill="1" applyBorder="1" applyAlignment="1" applyProtection="1">
      <alignment horizontal="center" vertical="center" wrapText="1"/>
    </xf>
    <xf numFmtId="0" fontId="16" fillId="0" borderId="40" xfId="0" applyFont="1" applyFill="1" applyBorder="1" applyAlignment="1" applyProtection="1">
      <alignment horizontal="center" vertical="center" wrapText="1"/>
    </xf>
    <xf numFmtId="0" fontId="17" fillId="7" borderId="1" xfId="0" applyFont="1" applyFill="1" applyBorder="1" applyAlignment="1" applyProtection="1">
      <alignment vertical="center" wrapText="1"/>
      <protection locked="0"/>
    </xf>
    <xf numFmtId="0" fontId="17" fillId="7" borderId="26" xfId="0" applyFont="1" applyFill="1" applyBorder="1" applyAlignment="1" applyProtection="1">
      <alignment vertical="center" wrapText="1"/>
      <protection locked="0"/>
    </xf>
    <xf numFmtId="0" fontId="16" fillId="0" borderId="52" xfId="0" applyFont="1" applyFill="1" applyBorder="1" applyAlignment="1" applyProtection="1">
      <alignment horizontal="center" vertical="center" wrapText="1"/>
    </xf>
    <xf numFmtId="0" fontId="16" fillId="0" borderId="27"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wrapText="1"/>
    </xf>
    <xf numFmtId="0" fontId="17" fillId="8" borderId="0" xfId="0" applyFont="1" applyFill="1" applyProtection="1">
      <protection locked="0"/>
    </xf>
    <xf numFmtId="0" fontId="16" fillId="2" borderId="1" xfId="0" applyFont="1" applyFill="1" applyBorder="1" applyAlignment="1" applyProtection="1">
      <alignment horizontal="center" vertical="center"/>
      <protection locked="0"/>
    </xf>
    <xf numFmtId="0" fontId="17" fillId="0" borderId="2"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protection locked="0"/>
    </xf>
    <xf numFmtId="0" fontId="16" fillId="7" borderId="5"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protection locked="0"/>
    </xf>
    <xf numFmtId="1" fontId="17"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6" fillId="7" borderId="72" xfId="0" applyFont="1" applyFill="1" applyBorder="1" applyAlignment="1" applyProtection="1">
      <alignment horizontal="center" vertical="center" wrapText="1"/>
      <protection locked="0"/>
    </xf>
    <xf numFmtId="0" fontId="16" fillId="0" borderId="12"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0" fontId="17" fillId="7" borderId="61" xfId="0" applyFont="1" applyFill="1" applyBorder="1" applyAlignment="1" applyProtection="1">
      <alignment vertical="center" wrapText="1"/>
      <protection locked="0"/>
    </xf>
    <xf numFmtId="0" fontId="17" fillId="7" borderId="61" xfId="0" applyFont="1" applyFill="1" applyBorder="1" applyAlignment="1" applyProtection="1">
      <alignment horizontal="center" vertical="center" wrapText="1"/>
      <protection locked="0"/>
    </xf>
    <xf numFmtId="0" fontId="17" fillId="7" borderId="62" xfId="0" applyFont="1" applyFill="1" applyBorder="1" applyAlignment="1" applyProtection="1">
      <alignment vertical="center" wrapText="1"/>
      <protection locked="0"/>
    </xf>
    <xf numFmtId="0" fontId="17" fillId="2" borderId="39" xfId="0" applyFont="1" applyFill="1" applyBorder="1" applyProtection="1">
      <protection locked="0"/>
    </xf>
    <xf numFmtId="0" fontId="17" fillId="2" borderId="0" xfId="0" applyFont="1" applyFill="1" applyBorder="1" applyAlignment="1" applyProtection="1">
      <protection locked="0"/>
    </xf>
    <xf numFmtId="0" fontId="17" fillId="2" borderId="0" xfId="0" applyFont="1" applyFill="1" applyBorder="1" applyAlignment="1" applyProtection="1">
      <alignment vertical="center"/>
      <protection locked="0"/>
    </xf>
    <xf numFmtId="0" fontId="17" fillId="2"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wrapText="1"/>
      <protection locked="0"/>
    </xf>
    <xf numFmtId="0" fontId="17" fillId="2" borderId="0" xfId="0" applyFont="1" applyFill="1" applyBorder="1" applyProtection="1">
      <protection locked="0"/>
    </xf>
    <xf numFmtId="0" fontId="16" fillId="2" borderId="40" xfId="0" applyFont="1" applyFill="1" applyBorder="1" applyProtection="1">
      <protection locked="0"/>
    </xf>
    <xf numFmtId="0" fontId="17" fillId="2" borderId="0" xfId="0" applyFont="1" applyFill="1" applyBorder="1" applyAlignment="1" applyProtection="1">
      <alignment horizontal="center"/>
      <protection locked="0"/>
    </xf>
    <xf numFmtId="0" fontId="17" fillId="2" borderId="41" xfId="0" applyFont="1" applyFill="1" applyBorder="1" applyProtection="1">
      <protection locked="0"/>
    </xf>
    <xf numFmtId="0" fontId="17" fillId="2" borderId="42" xfId="0" applyFont="1" applyFill="1" applyBorder="1" applyProtection="1">
      <protection locked="0"/>
    </xf>
    <xf numFmtId="0" fontId="17" fillId="2" borderId="42" xfId="0" applyFont="1" applyFill="1" applyBorder="1" applyAlignment="1" applyProtection="1">
      <alignment horizontal="center" vertical="center"/>
      <protection locked="0"/>
    </xf>
    <xf numFmtId="0" fontId="17" fillId="2" borderId="42" xfId="0" applyFont="1" applyFill="1" applyBorder="1" applyAlignment="1" applyProtection="1">
      <alignment horizontal="center"/>
      <protection locked="0"/>
    </xf>
    <xf numFmtId="0" fontId="16" fillId="2" borderId="43" xfId="0" applyFont="1" applyFill="1" applyBorder="1" applyProtection="1">
      <protection locked="0"/>
    </xf>
    <xf numFmtId="0" fontId="13" fillId="8" borderId="0" xfId="0" applyFont="1" applyFill="1" applyProtection="1">
      <protection locked="0"/>
    </xf>
    <xf numFmtId="0" fontId="12" fillId="2" borderId="1" xfId="0" applyFont="1" applyFill="1" applyBorder="1" applyAlignment="1" applyProtection="1">
      <alignment horizontal="center" vertical="center"/>
      <protection locked="0"/>
    </xf>
    <xf numFmtId="0" fontId="13" fillId="0" borderId="2"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protection locked="0"/>
    </xf>
    <xf numFmtId="0" fontId="12" fillId="11" borderId="23" xfId="5" applyFont="1" applyFill="1" applyBorder="1" applyAlignment="1" applyProtection="1">
      <alignment horizontal="center" vertical="center" wrapText="1"/>
      <protection locked="0"/>
    </xf>
    <xf numFmtId="0" fontId="57" fillId="8" borderId="0" xfId="0" applyFont="1" applyFill="1" applyProtection="1">
      <protection locked="0"/>
    </xf>
    <xf numFmtId="0" fontId="12" fillId="11" borderId="1" xfId="5" applyFont="1" applyFill="1" applyBorder="1" applyAlignment="1" applyProtection="1">
      <alignment horizontal="center" vertical="center" wrapText="1"/>
      <protection locked="0"/>
    </xf>
    <xf numFmtId="0" fontId="12" fillId="11" borderId="9" xfId="5" applyFont="1" applyFill="1" applyBorder="1" applyAlignment="1" applyProtection="1">
      <alignment horizontal="center" vertical="center" wrapText="1"/>
      <protection locked="0"/>
    </xf>
    <xf numFmtId="0" fontId="12" fillId="20" borderId="12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2" borderId="15" xfId="0" applyFont="1" applyFill="1" applyBorder="1" applyProtection="1">
      <protection locked="0"/>
    </xf>
    <xf numFmtId="0" fontId="13" fillId="2" borderId="0" xfId="0" applyFont="1" applyFill="1" applyBorder="1" applyAlignment="1" applyProtection="1">
      <protection locked="0"/>
    </xf>
    <xf numFmtId="0" fontId="13" fillId="2" borderId="0" xfId="0" applyFont="1" applyFill="1" applyBorder="1" applyAlignment="1" applyProtection="1">
      <alignment vertical="center"/>
      <protection locked="0"/>
    </xf>
    <xf numFmtId="0" fontId="13" fillId="2" borderId="0" xfId="0" applyFont="1" applyFill="1" applyBorder="1" applyProtection="1">
      <protection locked="0"/>
    </xf>
    <xf numFmtId="0" fontId="13" fillId="2" borderId="16" xfId="0" applyFont="1" applyFill="1" applyBorder="1" applyProtection="1">
      <protection locked="0"/>
    </xf>
    <xf numFmtId="0" fontId="13" fillId="2" borderId="17" xfId="0" applyFont="1" applyFill="1" applyBorder="1" applyProtection="1">
      <protection locked="0"/>
    </xf>
    <xf numFmtId="0" fontId="13" fillId="2" borderId="18" xfId="0" applyFont="1" applyFill="1" applyBorder="1" applyProtection="1">
      <protection locked="0"/>
    </xf>
    <xf numFmtId="0" fontId="13" fillId="2" borderId="19" xfId="0" applyFont="1" applyFill="1" applyBorder="1" applyProtection="1">
      <protection locked="0"/>
    </xf>
    <xf numFmtId="0" fontId="12" fillId="6" borderId="59" xfId="0" applyFont="1" applyFill="1" applyBorder="1" applyAlignment="1" applyProtection="1">
      <alignment horizontal="center" vertical="center" wrapText="1"/>
      <protection locked="0"/>
    </xf>
    <xf numFmtId="0" fontId="12" fillId="28" borderId="23" xfId="0" applyFont="1" applyFill="1" applyBorder="1" applyAlignment="1" applyProtection="1">
      <alignment horizontal="center" vertical="center" wrapText="1"/>
      <protection locked="0"/>
    </xf>
    <xf numFmtId="0" fontId="12" fillId="6" borderId="23" xfId="0" applyFont="1" applyFill="1" applyBorder="1" applyAlignment="1" applyProtection="1">
      <alignment horizontal="center" vertical="center" wrapText="1"/>
      <protection locked="0"/>
    </xf>
    <xf numFmtId="0" fontId="12" fillId="28" borderId="24"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1" fontId="13" fillId="8" borderId="0" xfId="0" applyNumberFormat="1" applyFont="1" applyFill="1" applyProtection="1">
      <protection locked="0"/>
    </xf>
    <xf numFmtId="1" fontId="12" fillId="20" borderId="121" xfId="0" applyNumberFormat="1" applyFont="1" applyFill="1" applyBorder="1" applyAlignment="1">
      <alignment horizontal="center" vertical="center" wrapText="1"/>
    </xf>
    <xf numFmtId="1" fontId="13" fillId="2" borderId="0" xfId="0" applyNumberFormat="1" applyFont="1" applyFill="1" applyBorder="1" applyAlignment="1" applyProtection="1">
      <alignment vertical="center"/>
      <protection locked="0"/>
    </xf>
    <xf numFmtId="1" fontId="13" fillId="2" borderId="0" xfId="0" applyNumberFormat="1" applyFont="1" applyFill="1" applyBorder="1" applyProtection="1">
      <protection locked="0"/>
    </xf>
    <xf numFmtId="1" fontId="13" fillId="2" borderId="18" xfId="0" applyNumberFormat="1" applyFont="1" applyFill="1" applyBorder="1" applyProtection="1">
      <protection locked="0"/>
    </xf>
    <xf numFmtId="0" fontId="30" fillId="15" borderId="16" xfId="0" applyFont="1" applyFill="1" applyBorder="1" applyAlignment="1" applyProtection="1">
      <alignment horizontal="center" vertical="center" wrapText="1"/>
      <protection locked="0"/>
    </xf>
    <xf numFmtId="0" fontId="15" fillId="7" borderId="16"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protection locked="0"/>
    </xf>
    <xf numFmtId="0" fontId="13" fillId="14" borderId="0" xfId="0" applyFont="1" applyFill="1" applyAlignment="1" applyProtection="1">
      <alignment horizontal="center" vertical="center"/>
      <protection locked="0"/>
    </xf>
    <xf numFmtId="0" fontId="12" fillId="14" borderId="0" xfId="0" applyFont="1" applyFill="1" applyAlignment="1" applyProtection="1">
      <alignment horizontal="center" vertical="center"/>
      <protection locked="0"/>
    </xf>
    <xf numFmtId="0" fontId="12" fillId="0" borderId="1" xfId="0" applyFont="1" applyFill="1" applyBorder="1" applyAlignment="1" applyProtection="1">
      <alignment horizontal="left" vertical="center" wrapText="1"/>
    </xf>
    <xf numFmtId="0" fontId="13" fillId="7" borderId="1" xfId="0" applyFont="1" applyFill="1" applyBorder="1" applyAlignment="1" applyProtection="1">
      <alignment horizontal="left" vertical="center" wrapText="1"/>
      <protection locked="0"/>
    </xf>
    <xf numFmtId="9" fontId="13" fillId="7"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center" wrapText="1"/>
    </xf>
    <xf numFmtId="1" fontId="13" fillId="7" borderId="1" xfId="6" applyNumberFormat="1"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9" fontId="13" fillId="7" borderId="1" xfId="6" applyFont="1" applyFill="1" applyBorder="1" applyAlignment="1" applyProtection="1">
      <alignment horizontal="center" vertical="center" wrapText="1"/>
      <protection locked="0"/>
    </xf>
    <xf numFmtId="0" fontId="13" fillId="29" borderId="0" xfId="0" applyFont="1" applyFill="1" applyAlignment="1" applyProtection="1">
      <alignment horizontal="center" vertical="center"/>
      <protection locked="0"/>
    </xf>
    <xf numFmtId="1" fontId="13" fillId="7" borderId="1" xfId="0" applyNumberFormat="1" applyFont="1" applyFill="1" applyBorder="1" applyAlignment="1" applyProtection="1">
      <alignment horizontal="center" vertical="center" wrapText="1"/>
      <protection locked="0"/>
    </xf>
    <xf numFmtId="0" fontId="13" fillId="7" borderId="4" xfId="0" applyFont="1" applyFill="1" applyBorder="1" applyAlignment="1" applyProtection="1">
      <alignment horizontal="left" vertical="center" wrapText="1"/>
      <protection locked="0"/>
    </xf>
    <xf numFmtId="0" fontId="13" fillId="7" borderId="4" xfId="0" applyFont="1" applyFill="1" applyBorder="1" applyAlignment="1" applyProtection="1">
      <alignment horizontal="center" vertical="center" wrapText="1"/>
      <protection locked="0"/>
    </xf>
    <xf numFmtId="9" fontId="13" fillId="7" borderId="2" xfId="0" applyNumberFormat="1" applyFont="1" applyFill="1" applyBorder="1" applyAlignment="1" applyProtection="1">
      <alignment horizontal="center" vertical="center" wrapText="1"/>
      <protection locked="0"/>
    </xf>
    <xf numFmtId="9" fontId="13" fillId="7" borderId="1" xfId="7" applyNumberFormat="1" applyFont="1" applyFill="1" applyBorder="1" applyAlignment="1" applyProtection="1">
      <alignment horizontal="center" vertical="center" wrapText="1"/>
      <protection locked="0"/>
    </xf>
    <xf numFmtId="0" fontId="13" fillId="7" borderId="1" xfId="0" applyFont="1" applyFill="1" applyBorder="1" applyAlignment="1" applyProtection="1">
      <alignment horizontal="left" vertical="center"/>
      <protection locked="0"/>
    </xf>
    <xf numFmtId="0" fontId="31" fillId="2" borderId="15"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protection locked="0"/>
    </xf>
    <xf numFmtId="0" fontId="47" fillId="13" borderId="29" xfId="0" applyFont="1" applyFill="1" applyBorder="1" applyAlignment="1" applyProtection="1">
      <alignment horizontal="center" vertical="center"/>
      <protection locked="0"/>
    </xf>
    <xf numFmtId="0" fontId="47" fillId="13" borderId="31" xfId="0" applyFont="1" applyFill="1" applyBorder="1" applyAlignment="1" applyProtection="1">
      <alignment horizontal="center" vertical="center"/>
      <protection locked="0"/>
    </xf>
    <xf numFmtId="0" fontId="47" fillId="13" borderId="30" xfId="0" applyFont="1" applyFill="1" applyBorder="1" applyAlignment="1" applyProtection="1">
      <alignment horizontal="center" vertical="center"/>
      <protection locked="0"/>
    </xf>
    <xf numFmtId="0" fontId="58" fillId="9" borderId="29" xfId="0" applyFont="1" applyFill="1" applyBorder="1" applyAlignment="1" applyProtection="1">
      <alignment horizontal="center" vertical="center"/>
      <protection locked="0"/>
    </xf>
    <xf numFmtId="0" fontId="58" fillId="9" borderId="30" xfId="0" applyFont="1" applyFill="1" applyBorder="1" applyAlignment="1" applyProtection="1">
      <alignment horizontal="center" vertical="center"/>
      <protection locked="0"/>
    </xf>
    <xf numFmtId="0" fontId="59" fillId="3" borderId="29" xfId="0" applyFont="1" applyFill="1" applyBorder="1" applyAlignment="1" applyProtection="1">
      <alignment horizontal="center" vertical="center"/>
      <protection locked="0"/>
    </xf>
    <xf numFmtId="0" fontId="59" fillId="3" borderId="28" xfId="0" applyFont="1" applyFill="1" applyBorder="1" applyAlignment="1" applyProtection="1">
      <alignment horizontal="center" vertical="center"/>
      <protection locked="0"/>
    </xf>
    <xf numFmtId="0" fontId="34" fillId="4" borderId="28" xfId="0" applyFont="1" applyFill="1" applyBorder="1" applyAlignment="1" applyProtection="1">
      <alignment horizontal="center" vertical="center"/>
      <protection locked="0"/>
    </xf>
    <xf numFmtId="0" fontId="15" fillId="7" borderId="4"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2" fillId="11" borderId="23" xfId="5" applyFont="1" applyFill="1" applyBorder="1" applyAlignment="1" applyProtection="1">
      <alignment horizontal="center" vertical="center" wrapText="1"/>
      <protection locked="0"/>
    </xf>
    <xf numFmtId="0" fontId="12" fillId="11" borderId="1" xfId="5"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7" borderId="1" xfId="0" applyFont="1" applyFill="1" applyBorder="1" applyAlignment="1" applyProtection="1">
      <alignment horizontal="center" vertical="center" wrapText="1"/>
      <protection locked="0"/>
    </xf>
    <xf numFmtId="9" fontId="15" fillId="2" borderId="1" xfId="6"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60" fillId="2" borderId="1" xfId="8" applyFont="1" applyFill="1" applyBorder="1" applyAlignment="1" applyProtection="1">
      <alignment horizontal="left" vertical="center" wrapText="1"/>
      <protection locked="0"/>
    </xf>
    <xf numFmtId="0" fontId="60" fillId="0" borderId="1" xfId="8" applyFont="1" applyFill="1" applyBorder="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9" fontId="13" fillId="2" borderId="1" xfId="0" applyNumberFormat="1" applyFont="1" applyFill="1" applyBorder="1" applyAlignment="1" applyProtection="1">
      <alignment horizontal="left" vertical="center" wrapText="1"/>
      <protection locked="0"/>
    </xf>
    <xf numFmtId="9" fontId="15" fillId="0" borderId="1" xfId="6" applyFont="1" applyFill="1" applyBorder="1" applyAlignment="1" applyProtection="1">
      <alignment horizontal="center" vertical="center" wrapText="1"/>
      <protection locked="0"/>
    </xf>
    <xf numFmtId="1" fontId="13" fillId="2" borderId="1" xfId="6" applyNumberFormat="1" applyFont="1" applyFill="1" applyBorder="1" applyAlignment="1" applyProtection="1">
      <alignment horizontal="left" vertical="center" wrapText="1"/>
      <protection locked="0"/>
    </xf>
    <xf numFmtId="9" fontId="13" fillId="0" borderId="1" xfId="0" applyNumberFormat="1" applyFont="1" applyBorder="1" applyAlignment="1" applyProtection="1">
      <alignment horizontal="left" vertical="center" wrapText="1"/>
      <protection locked="0"/>
    </xf>
    <xf numFmtId="1" fontId="13" fillId="0" borderId="1" xfId="6" applyNumberFormat="1" applyFont="1" applyFill="1" applyBorder="1" applyAlignment="1" applyProtection="1">
      <alignment horizontal="left" vertical="center" wrapText="1"/>
      <protection locked="0"/>
    </xf>
    <xf numFmtId="1" fontId="60" fillId="2" borderId="1" xfId="8" applyNumberFormat="1" applyFont="1" applyFill="1" applyBorder="1" applyAlignment="1" applyProtection="1">
      <alignment horizontal="left" vertical="center" wrapText="1"/>
      <protection locked="0"/>
    </xf>
    <xf numFmtId="1" fontId="13" fillId="2" borderId="1" xfId="0" applyNumberFormat="1" applyFont="1" applyFill="1" applyBorder="1" applyAlignment="1" applyProtection="1">
      <alignment horizontal="left" vertical="center" wrapText="1"/>
      <protection locked="0"/>
    </xf>
    <xf numFmtId="9" fontId="15" fillId="0" borderId="1" xfId="0" applyNumberFormat="1" applyFont="1" applyBorder="1" applyAlignment="1" applyProtection="1">
      <alignment horizontal="center" vertical="center" wrapText="1"/>
      <protection locked="0"/>
    </xf>
    <xf numFmtId="1" fontId="15" fillId="0" borderId="1" xfId="0" applyNumberFormat="1" applyFont="1" applyBorder="1" applyAlignment="1" applyProtection="1">
      <alignment horizontal="center" vertical="center" wrapText="1"/>
      <protection locked="0"/>
    </xf>
    <xf numFmtId="0" fontId="12" fillId="14" borderId="0" xfId="5" applyFont="1" applyFill="1" applyBorder="1" applyAlignment="1" applyProtection="1">
      <alignment vertical="center" wrapText="1"/>
      <protection locked="0"/>
    </xf>
    <xf numFmtId="0" fontId="12" fillId="6" borderId="132" xfId="0" applyFont="1" applyFill="1" applyBorder="1" applyAlignment="1" applyProtection="1">
      <alignment horizontal="center" vertical="center" wrapText="1"/>
      <protection locked="0"/>
    </xf>
    <xf numFmtId="0" fontId="12" fillId="6" borderId="132" xfId="0" applyNumberFormat="1" applyFont="1" applyFill="1" applyBorder="1" applyAlignment="1" applyProtection="1">
      <alignment horizontal="center" vertical="center" textRotation="90" wrapText="1"/>
      <protection locked="0"/>
    </xf>
    <xf numFmtId="0" fontId="12" fillId="7" borderId="132" xfId="0" applyFont="1" applyFill="1" applyBorder="1" applyAlignment="1" applyProtection="1">
      <alignment horizontal="center" vertical="center" wrapText="1"/>
      <protection locked="0"/>
    </xf>
    <xf numFmtId="0" fontId="12" fillId="7" borderId="132" xfId="0" applyNumberFormat="1" applyFont="1" applyFill="1" applyBorder="1" applyAlignment="1" applyProtection="1">
      <alignment horizontal="center" vertical="center" textRotation="90" wrapText="1"/>
      <protection locked="0"/>
    </xf>
    <xf numFmtId="0" fontId="12" fillId="28" borderId="132" xfId="0" applyFont="1" applyFill="1" applyBorder="1" applyAlignment="1" applyProtection="1">
      <alignment horizontal="center" vertical="center" textRotation="90" wrapText="1"/>
      <protection locked="0"/>
    </xf>
    <xf numFmtId="0" fontId="12" fillId="28" borderId="132" xfId="0" applyFont="1" applyFill="1" applyBorder="1" applyAlignment="1" applyProtection="1">
      <alignment horizontal="center" vertical="center" wrapText="1"/>
      <protection locked="0"/>
    </xf>
    <xf numFmtId="0" fontId="12" fillId="28" borderId="133"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left" vertical="center" wrapText="1"/>
    </xf>
    <xf numFmtId="0" fontId="13" fillId="0" borderId="23" xfId="0" applyFont="1" applyFill="1" applyBorder="1" applyAlignment="1" applyProtection="1">
      <alignment horizontal="center" vertical="center" wrapText="1"/>
    </xf>
    <xf numFmtId="0" fontId="13" fillId="7" borderId="23" xfId="0" applyFont="1" applyFill="1" applyBorder="1" applyAlignment="1" applyProtection="1">
      <alignment horizontal="left" vertical="center" wrapText="1"/>
      <protection locked="0"/>
    </xf>
    <xf numFmtId="0" fontId="13" fillId="7" borderId="23" xfId="0" applyFont="1" applyFill="1" applyBorder="1" applyAlignment="1" applyProtection="1">
      <alignment horizontal="center" vertical="center" wrapText="1"/>
      <protection locked="0"/>
    </xf>
    <xf numFmtId="0" fontId="13" fillId="2" borderId="23" xfId="0" applyFont="1" applyFill="1" applyBorder="1" applyAlignment="1" applyProtection="1">
      <alignment horizontal="left" vertical="center" wrapText="1"/>
      <protection locked="0"/>
    </xf>
    <xf numFmtId="0" fontId="13" fillId="2" borderId="24" xfId="0" applyFont="1" applyFill="1" applyBorder="1" applyAlignment="1" applyProtection="1">
      <alignment horizontal="left" vertical="center" wrapText="1"/>
      <protection locked="0"/>
    </xf>
    <xf numFmtId="0" fontId="13" fillId="2" borderId="26" xfId="0" applyFont="1" applyFill="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9" fontId="13" fillId="2" borderId="26" xfId="0" applyNumberFormat="1" applyFont="1" applyFill="1" applyBorder="1" applyAlignment="1" applyProtection="1">
      <alignment horizontal="left" vertical="center" wrapText="1"/>
      <protection locked="0"/>
    </xf>
    <xf numFmtId="1" fontId="13" fillId="2" borderId="26" xfId="6" applyNumberFormat="1" applyFont="1" applyFill="1" applyBorder="1" applyAlignment="1" applyProtection="1">
      <alignment horizontal="left" vertical="center" wrapText="1"/>
      <protection locked="0"/>
    </xf>
    <xf numFmtId="9" fontId="13" fillId="0" borderId="26" xfId="0" applyNumberFormat="1" applyFont="1" applyBorder="1" applyAlignment="1" applyProtection="1">
      <alignment horizontal="left" vertical="center" wrapText="1"/>
      <protection locked="0"/>
    </xf>
    <xf numFmtId="1" fontId="13" fillId="2" borderId="26" xfId="0" applyNumberFormat="1" applyFont="1" applyFill="1" applyBorder="1" applyAlignment="1" applyProtection="1">
      <alignment horizontal="left" vertical="center" wrapText="1"/>
      <protection locked="0"/>
    </xf>
    <xf numFmtId="0" fontId="13" fillId="2" borderId="26"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center" wrapText="1"/>
    </xf>
    <xf numFmtId="0" fontId="13" fillId="0" borderId="61" xfId="0" applyFont="1" applyFill="1" applyBorder="1" applyAlignment="1" applyProtection="1">
      <alignment horizontal="center" vertical="center" wrapText="1"/>
    </xf>
    <xf numFmtId="0" fontId="13" fillId="7" borderId="61" xfId="0" applyFont="1" applyFill="1" applyBorder="1" applyAlignment="1" applyProtection="1">
      <alignment horizontal="center" vertical="center" wrapText="1"/>
      <protection locked="0"/>
    </xf>
    <xf numFmtId="0" fontId="13" fillId="0" borderId="61" xfId="0" applyFont="1" applyBorder="1" applyAlignment="1" applyProtection="1">
      <alignment horizontal="center" vertical="center" wrapText="1"/>
      <protection locked="0"/>
    </xf>
    <xf numFmtId="0" fontId="13" fillId="7" borderId="61" xfId="0" applyFont="1" applyFill="1" applyBorder="1" applyAlignment="1" applyProtection="1">
      <alignment horizontal="left" vertical="center" wrapText="1"/>
      <protection locked="0"/>
    </xf>
    <xf numFmtId="0" fontId="13" fillId="2" borderId="61" xfId="0" applyFont="1" applyFill="1" applyBorder="1" applyAlignment="1" applyProtection="1">
      <alignment horizontal="left" vertical="center" wrapText="1"/>
      <protection locked="0"/>
    </xf>
    <xf numFmtId="0" fontId="13" fillId="2" borderId="62" xfId="0" applyFont="1" applyFill="1" applyBorder="1" applyAlignment="1" applyProtection="1">
      <alignment horizontal="left" vertical="center" wrapText="1"/>
      <protection locked="0"/>
    </xf>
    <xf numFmtId="0" fontId="12" fillId="0" borderId="24" xfId="5" applyFont="1" applyFill="1" applyBorder="1" applyAlignment="1" applyProtection="1">
      <alignment horizontal="center" vertical="center" wrapText="1"/>
      <protection locked="0"/>
    </xf>
    <xf numFmtId="0" fontId="12" fillId="0" borderId="26" xfId="5" applyFont="1" applyFill="1" applyBorder="1" applyAlignment="1" applyProtection="1">
      <alignment horizontal="center" vertical="center" wrapText="1"/>
      <protection locked="0"/>
    </xf>
    <xf numFmtId="0" fontId="12" fillId="11" borderId="61" xfId="5" applyFont="1" applyFill="1" applyBorder="1" applyAlignment="1" applyProtection="1">
      <alignment horizontal="center" vertical="center" wrapText="1"/>
      <protection locked="0"/>
    </xf>
    <xf numFmtId="14" fontId="12" fillId="0" borderId="62" xfId="5" applyNumberFormat="1" applyFont="1" applyFill="1" applyBorder="1" applyAlignment="1" applyProtection="1">
      <alignment horizontal="center" vertical="center" wrapText="1"/>
      <protection locked="0"/>
    </xf>
    <xf numFmtId="0" fontId="12" fillId="5" borderId="93" xfId="0" applyFont="1" applyFill="1" applyBorder="1" applyAlignment="1" applyProtection="1">
      <alignment horizontal="center" vertical="center" wrapText="1"/>
      <protection locked="0"/>
    </xf>
    <xf numFmtId="0" fontId="12" fillId="6" borderId="131" xfId="0" applyFont="1" applyFill="1" applyBorder="1" applyAlignment="1" applyProtection="1">
      <alignment horizontal="center" vertical="center" wrapText="1"/>
      <protection locked="0"/>
    </xf>
    <xf numFmtId="0" fontId="12" fillId="7" borderId="58" xfId="0" applyFont="1" applyFill="1" applyBorder="1" applyAlignment="1" applyProtection="1">
      <alignment horizontal="center" vertical="center" wrapText="1"/>
      <protection locked="0"/>
    </xf>
    <xf numFmtId="0" fontId="12" fillId="7" borderId="131" xfId="0" applyFont="1" applyFill="1" applyBorder="1" applyAlignment="1" applyProtection="1">
      <alignment horizontal="center" vertical="center" wrapText="1"/>
      <protection locked="0"/>
    </xf>
    <xf numFmtId="0" fontId="12" fillId="7" borderId="133" xfId="0" applyFont="1" applyFill="1" applyBorder="1" applyAlignment="1" applyProtection="1">
      <alignment horizontal="center" vertical="center" wrapText="1"/>
      <protection locked="0"/>
    </xf>
    <xf numFmtId="0" fontId="12" fillId="28" borderId="140" xfId="0" applyFont="1" applyFill="1" applyBorder="1" applyAlignment="1" applyProtection="1">
      <alignment horizontal="center" vertical="center" textRotation="90" wrapText="1"/>
      <protection locked="0"/>
    </xf>
    <xf numFmtId="0" fontId="12" fillId="6" borderId="133" xfId="0" applyFont="1" applyFill="1" applyBorder="1" applyAlignment="1" applyProtection="1">
      <alignment horizontal="center" vertical="center" wrapText="1"/>
      <protection locked="0"/>
    </xf>
    <xf numFmtId="0" fontId="12" fillId="7" borderId="132" xfId="0" applyFont="1" applyFill="1" applyBorder="1" applyAlignment="1" applyProtection="1">
      <alignment horizontal="center" vertical="center" textRotation="90" wrapText="1"/>
      <protection locked="0"/>
    </xf>
    <xf numFmtId="0" fontId="12" fillId="6" borderId="133" xfId="0" applyFont="1" applyFill="1" applyBorder="1" applyAlignment="1" applyProtection="1">
      <alignment horizontal="center" vertical="center" textRotation="90" wrapText="1"/>
      <protection locked="0"/>
    </xf>
    <xf numFmtId="0" fontId="13" fillId="0" borderId="1" xfId="0" applyFont="1" applyFill="1" applyBorder="1" applyAlignment="1" applyProtection="1">
      <alignment horizontal="center" vertical="center" wrapText="1"/>
    </xf>
    <xf numFmtId="0" fontId="15" fillId="7" borderId="5" xfId="0" applyFont="1" applyFill="1" applyBorder="1" applyAlignment="1" applyProtection="1">
      <alignment horizontal="center" vertical="center"/>
      <protection locked="0"/>
    </xf>
    <xf numFmtId="0" fontId="15" fillId="7" borderId="6" xfId="0" applyFont="1" applyFill="1" applyBorder="1" applyAlignment="1" applyProtection="1">
      <alignment horizontal="center" vertical="center"/>
      <protection locked="0"/>
    </xf>
    <xf numFmtId="0" fontId="15" fillId="7" borderId="3" xfId="0" applyFont="1" applyFill="1" applyBorder="1" applyAlignment="1" applyProtection="1">
      <alignment horizontal="center" vertical="center"/>
      <protection locked="0"/>
    </xf>
    <xf numFmtId="0" fontId="30" fillId="15" borderId="5" xfId="0" applyFont="1" applyFill="1" applyBorder="1" applyAlignment="1" applyProtection="1">
      <alignment horizontal="center" wrapText="1"/>
      <protection locked="0"/>
    </xf>
    <xf numFmtId="0" fontId="30" fillId="15" borderId="6" xfId="0" applyFont="1" applyFill="1" applyBorder="1" applyAlignment="1" applyProtection="1">
      <alignment horizontal="center" wrapText="1"/>
      <protection locked="0"/>
    </xf>
    <xf numFmtId="0" fontId="30" fillId="15" borderId="3" xfId="0" applyFont="1" applyFill="1" applyBorder="1" applyAlignment="1" applyProtection="1">
      <alignment horizontal="center" wrapText="1"/>
      <protection locked="0"/>
    </xf>
    <xf numFmtId="0" fontId="33" fillId="7" borderId="5" xfId="0" applyFont="1" applyFill="1" applyBorder="1" applyAlignment="1" applyProtection="1">
      <alignment horizontal="center" vertical="center" wrapText="1"/>
      <protection locked="0"/>
    </xf>
    <xf numFmtId="0" fontId="33" fillId="7" borderId="3" xfId="0" applyFont="1" applyFill="1" applyBorder="1" applyAlignment="1" applyProtection="1">
      <alignment horizontal="center" vertical="center" wrapText="1"/>
      <protection locked="0"/>
    </xf>
    <xf numFmtId="0" fontId="33" fillId="7" borderId="1"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protection locked="0"/>
    </xf>
    <xf numFmtId="0" fontId="30" fillId="15" borderId="59" xfId="0" applyFont="1" applyFill="1" applyBorder="1" applyAlignment="1" applyProtection="1">
      <alignment horizontal="center" vertical="center" wrapText="1"/>
      <protection locked="0"/>
    </xf>
    <xf numFmtId="0" fontId="30" fillId="15" borderId="23" xfId="0" applyFont="1" applyFill="1" applyBorder="1" applyAlignment="1" applyProtection="1">
      <alignment horizontal="center" vertical="center" wrapText="1"/>
      <protection locked="0"/>
    </xf>
    <xf numFmtId="0" fontId="30" fillId="15" borderId="24" xfId="0" applyFont="1" applyFill="1" applyBorder="1" applyAlignment="1" applyProtection="1">
      <alignment horizontal="center" vertical="center" wrapText="1"/>
      <protection locked="0"/>
    </xf>
    <xf numFmtId="0" fontId="15" fillId="7" borderId="23" xfId="0" applyFont="1" applyFill="1" applyBorder="1" applyAlignment="1" applyProtection="1">
      <alignment horizontal="center" vertical="center"/>
      <protection locked="0"/>
    </xf>
    <xf numFmtId="0" fontId="15" fillId="7" borderId="24" xfId="0" applyFont="1" applyFill="1" applyBorder="1" applyAlignment="1" applyProtection="1">
      <alignment horizontal="center" vertical="center"/>
      <protection locked="0"/>
    </xf>
    <xf numFmtId="0" fontId="15" fillId="7" borderId="26" xfId="0" applyFont="1" applyFill="1" applyBorder="1" applyAlignment="1" applyProtection="1">
      <alignment horizontal="center" vertical="center"/>
      <protection locked="0"/>
    </xf>
    <xf numFmtId="0" fontId="18" fillId="10" borderId="56" xfId="0" applyFont="1" applyFill="1" applyBorder="1" applyAlignment="1" applyProtection="1">
      <alignment horizontal="center" vertical="center"/>
      <protection locked="0"/>
    </xf>
    <xf numFmtId="0" fontId="18" fillId="10" borderId="58" xfId="0" applyFont="1" applyFill="1" applyBorder="1" applyAlignment="1" applyProtection="1">
      <alignment horizontal="center" vertical="center"/>
      <protection locked="0"/>
    </xf>
    <xf numFmtId="0" fontId="18" fillId="10" borderId="55" xfId="0" applyFont="1" applyFill="1" applyBorder="1" applyAlignment="1" applyProtection="1">
      <alignment horizontal="center" vertical="center"/>
      <protection locked="0"/>
    </xf>
    <xf numFmtId="0" fontId="18" fillId="13" borderId="1"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wrapText="1"/>
      <protection locked="0"/>
    </xf>
    <xf numFmtId="0" fontId="13" fillId="7" borderId="5" xfId="0" applyFont="1" applyFill="1" applyBorder="1" applyAlignment="1" applyProtection="1">
      <alignment horizontal="center" vertical="center" wrapText="1"/>
      <protection locked="0"/>
    </xf>
    <xf numFmtId="0" fontId="13" fillId="7" borderId="6" xfId="0" applyFont="1" applyFill="1" applyBorder="1" applyAlignment="1" applyProtection="1">
      <alignment horizontal="center" vertical="center" wrapText="1"/>
      <protection locked="0"/>
    </xf>
    <xf numFmtId="0" fontId="13" fillId="7" borderId="3" xfId="0" applyFont="1" applyFill="1" applyBorder="1" applyAlignment="1" applyProtection="1">
      <alignment horizontal="center" vertical="center" wrapText="1"/>
      <protection locked="0"/>
    </xf>
    <xf numFmtId="0" fontId="13" fillId="0" borderId="5" xfId="5" applyFont="1" applyFill="1" applyBorder="1" applyAlignment="1" applyProtection="1">
      <alignment horizontal="center" vertical="center" wrapText="1"/>
      <protection locked="0"/>
    </xf>
    <xf numFmtId="0" fontId="13" fillId="0" borderId="6" xfId="5" applyFont="1" applyFill="1" applyBorder="1" applyAlignment="1" applyProtection="1">
      <alignment horizontal="center" vertical="center" wrapText="1"/>
      <protection locked="0"/>
    </xf>
    <xf numFmtId="0" fontId="13" fillId="0" borderId="47" xfId="5" applyFont="1" applyFill="1" applyBorder="1" applyAlignment="1" applyProtection="1">
      <alignment horizontal="center" vertical="center" wrapText="1"/>
      <protection locked="0"/>
    </xf>
    <xf numFmtId="0" fontId="13" fillId="0" borderId="33" xfId="5" applyFont="1" applyFill="1" applyBorder="1" applyAlignment="1" applyProtection="1">
      <alignment horizontal="center" vertical="center" wrapText="1"/>
      <protection locked="0"/>
    </xf>
    <xf numFmtId="0" fontId="13" fillId="0" borderId="135" xfId="5" applyFont="1" applyFill="1" applyBorder="1" applyAlignment="1" applyProtection="1">
      <alignment horizontal="center" vertical="center" wrapText="1"/>
      <protection locked="0"/>
    </xf>
    <xf numFmtId="0" fontId="13" fillId="0" borderId="34" xfId="5" applyFont="1" applyFill="1" applyBorder="1" applyAlignment="1" applyProtection="1">
      <alignment horizontal="center" vertical="center" wrapText="1"/>
      <protection locked="0"/>
    </xf>
    <xf numFmtId="0" fontId="30" fillId="15" borderId="1" xfId="0" applyFont="1" applyFill="1" applyBorder="1" applyAlignment="1" applyProtection="1">
      <alignment horizontal="center" vertical="center"/>
      <protection locked="0"/>
    </xf>
    <xf numFmtId="0" fontId="30" fillId="4" borderId="1" xfId="0" applyFont="1" applyFill="1" applyBorder="1" applyAlignment="1" applyProtection="1">
      <alignment horizontal="center" vertical="center"/>
      <protection locked="0"/>
    </xf>
    <xf numFmtId="0" fontId="12" fillId="0" borderId="45" xfId="5" applyFont="1" applyFill="1" applyBorder="1" applyAlignment="1" applyProtection="1">
      <alignment horizontal="center" vertical="center" wrapText="1"/>
      <protection locked="0"/>
    </xf>
    <xf numFmtId="0" fontId="12" fillId="0" borderId="51" xfId="5" applyFont="1" applyFill="1" applyBorder="1" applyAlignment="1" applyProtection="1">
      <alignment horizontal="center" vertical="center" wrapText="1"/>
      <protection locked="0"/>
    </xf>
    <xf numFmtId="0" fontId="12" fillId="0" borderId="50" xfId="5" applyFont="1" applyFill="1" applyBorder="1" applyAlignment="1" applyProtection="1">
      <alignment horizontal="center" vertical="center" wrapText="1"/>
      <protection locked="0"/>
    </xf>
    <xf numFmtId="0" fontId="12" fillId="0" borderId="5" xfId="5" applyFont="1" applyFill="1" applyBorder="1" applyAlignment="1" applyProtection="1">
      <alignment horizontal="center" vertical="center" wrapText="1"/>
      <protection locked="0"/>
    </xf>
    <xf numFmtId="0" fontId="12" fillId="0" borderId="6" xfId="5" applyFont="1" applyFill="1" applyBorder="1" applyAlignment="1" applyProtection="1">
      <alignment horizontal="center" vertical="center" wrapText="1"/>
      <protection locked="0"/>
    </xf>
    <xf numFmtId="0" fontId="12" fillId="0" borderId="3" xfId="5" applyFont="1" applyFill="1" applyBorder="1" applyAlignment="1" applyProtection="1">
      <alignment horizontal="center" vertical="center" wrapText="1"/>
      <protection locked="0"/>
    </xf>
    <xf numFmtId="0" fontId="12" fillId="0" borderId="2" xfId="5" applyFont="1" applyFill="1" applyBorder="1" applyAlignment="1" applyProtection="1">
      <alignment horizontal="center" vertical="center" wrapText="1"/>
      <protection locked="0"/>
    </xf>
    <xf numFmtId="0" fontId="30" fillId="17" borderId="122" xfId="0" applyFont="1" applyFill="1" applyBorder="1" applyAlignment="1">
      <alignment horizontal="center" vertical="center"/>
    </xf>
    <xf numFmtId="0" fontId="30" fillId="17" borderId="123" xfId="0" applyFont="1" applyFill="1" applyBorder="1" applyAlignment="1">
      <alignment horizontal="center" vertical="center"/>
    </xf>
    <xf numFmtId="0" fontId="18" fillId="3" borderId="1" xfId="0" applyFont="1" applyFill="1" applyBorder="1" applyAlignment="1" applyProtection="1">
      <alignment horizontal="center" vertical="center"/>
      <protection locked="0"/>
    </xf>
    <xf numFmtId="0" fontId="18" fillId="9" borderId="1" xfId="0" applyFont="1" applyFill="1" applyBorder="1" applyAlignment="1" applyProtection="1">
      <alignment horizontal="center" vertical="center"/>
      <protection locked="0"/>
    </xf>
    <xf numFmtId="0" fontId="18" fillId="10" borderId="13" xfId="0" applyFont="1" applyFill="1" applyBorder="1" applyAlignment="1" applyProtection="1">
      <alignment horizontal="center" vertical="center"/>
      <protection locked="0"/>
    </xf>
    <xf numFmtId="0" fontId="18" fillId="10" borderId="14" xfId="0" applyFont="1" applyFill="1" applyBorder="1" applyAlignment="1" applyProtection="1">
      <alignment horizontal="center" vertical="center"/>
      <protection locked="0"/>
    </xf>
    <xf numFmtId="0" fontId="18" fillId="10" borderId="57" xfId="0" applyFont="1" applyFill="1" applyBorder="1" applyAlignment="1" applyProtection="1">
      <alignment horizontal="center" vertical="center"/>
      <protection locked="0"/>
    </xf>
    <xf numFmtId="0" fontId="15" fillId="21" borderId="131" xfId="0" applyFont="1" applyFill="1" applyBorder="1" applyAlignment="1" applyProtection="1">
      <alignment horizontal="center" vertical="center" wrapText="1"/>
      <protection locked="0"/>
    </xf>
    <xf numFmtId="0" fontId="29" fillId="21" borderId="132" xfId="0" applyFont="1" applyFill="1" applyBorder="1" applyAlignment="1" applyProtection="1">
      <alignment horizontal="center" vertical="center" wrapText="1"/>
      <protection locked="0"/>
    </xf>
    <xf numFmtId="0" fontId="29" fillId="21" borderId="136" xfId="0" applyFont="1" applyFill="1" applyBorder="1" applyAlignment="1" applyProtection="1">
      <alignment horizontal="center" vertical="center" wrapText="1"/>
      <protection locked="0"/>
    </xf>
    <xf numFmtId="0" fontId="29" fillId="21" borderId="133" xfId="0" applyFont="1" applyFill="1" applyBorder="1" applyAlignment="1" applyProtection="1">
      <alignment horizontal="center" vertical="center" wrapText="1"/>
      <protection locked="0"/>
    </xf>
    <xf numFmtId="0" fontId="30" fillId="15" borderId="30" xfId="0" applyFont="1" applyFill="1" applyBorder="1" applyAlignment="1" applyProtection="1">
      <alignment horizontal="center" vertical="center" textRotation="90"/>
      <protection locked="0"/>
    </xf>
    <xf numFmtId="0" fontId="30" fillId="15" borderId="99" xfId="0" applyFont="1" applyFill="1" applyBorder="1" applyAlignment="1" applyProtection="1">
      <alignment horizontal="center" vertical="center" textRotation="90"/>
      <protection locked="0"/>
    </xf>
    <xf numFmtId="0" fontId="30" fillId="15" borderId="139" xfId="0" applyFont="1" applyFill="1" applyBorder="1" applyAlignment="1" applyProtection="1">
      <alignment horizontal="center" vertical="center" textRotation="90"/>
      <protection locked="0"/>
    </xf>
    <xf numFmtId="0" fontId="30" fillId="15" borderId="137" xfId="0" applyFont="1" applyFill="1" applyBorder="1" applyAlignment="1" applyProtection="1">
      <alignment horizontal="center" vertical="center"/>
      <protection locked="0"/>
    </xf>
    <xf numFmtId="0" fontId="30" fillId="15" borderId="138" xfId="0" applyFont="1" applyFill="1" applyBorder="1" applyAlignment="1" applyProtection="1">
      <alignment horizontal="center" vertical="center"/>
      <protection locked="0"/>
    </xf>
    <xf numFmtId="0" fontId="30" fillId="15" borderId="29" xfId="0" applyFont="1" applyFill="1" applyBorder="1" applyAlignment="1" applyProtection="1">
      <alignment horizontal="center" vertical="center"/>
      <protection locked="0"/>
    </xf>
    <xf numFmtId="0" fontId="30" fillId="15" borderId="1" xfId="0" applyFont="1" applyFill="1" applyBorder="1" applyAlignment="1" applyProtection="1">
      <alignment horizontal="center" vertical="center" wrapText="1"/>
      <protection locked="0"/>
    </xf>
    <xf numFmtId="0" fontId="30" fillId="15" borderId="5" xfId="0" applyFont="1" applyFill="1" applyBorder="1" applyAlignment="1" applyProtection="1">
      <alignment horizontal="center" vertical="center" wrapText="1"/>
      <protection locked="0"/>
    </xf>
    <xf numFmtId="0" fontId="30" fillId="15" borderId="3" xfId="0" applyFont="1" applyFill="1" applyBorder="1" applyAlignment="1" applyProtection="1">
      <alignment horizontal="center" vertical="center" wrapText="1"/>
      <protection locked="0"/>
    </xf>
    <xf numFmtId="0" fontId="15" fillId="7" borderId="25" xfId="0" applyFont="1" applyFill="1" applyBorder="1" applyAlignment="1" applyProtection="1">
      <alignment horizontal="center" vertical="center" wrapText="1"/>
      <protection locked="0"/>
    </xf>
    <xf numFmtId="0" fontId="30" fillId="15" borderId="60" xfId="0" applyFont="1" applyFill="1" applyBorder="1" applyAlignment="1" applyProtection="1">
      <alignment horizontal="center" vertical="center" wrapText="1"/>
      <protection locked="0"/>
    </xf>
    <xf numFmtId="0" fontId="30" fillId="15" borderId="61" xfId="0" applyFont="1" applyFill="1" applyBorder="1" applyAlignment="1" applyProtection="1">
      <alignment horizontal="center" vertical="center" wrapText="1"/>
      <protection locked="0"/>
    </xf>
    <xf numFmtId="0" fontId="30" fillId="15" borderId="62" xfId="0" applyFont="1" applyFill="1" applyBorder="1" applyAlignment="1" applyProtection="1">
      <alignment horizontal="center" vertical="center" wrapText="1"/>
      <protection locked="0"/>
    </xf>
    <xf numFmtId="0" fontId="15" fillId="7" borderId="47" xfId="0" applyFont="1" applyFill="1" applyBorder="1" applyAlignment="1" applyProtection="1">
      <alignment horizontal="center" vertical="center"/>
      <protection locked="0"/>
    </xf>
    <xf numFmtId="0" fontId="15" fillId="7" borderId="63" xfId="0" applyFont="1" applyFill="1" applyBorder="1" applyAlignment="1" applyProtection="1">
      <alignment horizontal="center" vertical="center"/>
      <protection locked="0"/>
    </xf>
    <xf numFmtId="0" fontId="15" fillId="7" borderId="64" xfId="0" applyFont="1" applyFill="1" applyBorder="1" applyAlignment="1" applyProtection="1">
      <alignment horizontal="center" vertical="center"/>
      <protection locked="0"/>
    </xf>
    <xf numFmtId="0" fontId="15" fillId="7" borderId="66" xfId="0" applyFont="1" applyFill="1" applyBorder="1" applyAlignment="1" applyProtection="1">
      <alignment horizontal="center" vertical="center"/>
      <protection locked="0"/>
    </xf>
    <xf numFmtId="0" fontId="15" fillId="7" borderId="11" xfId="0" applyFont="1" applyFill="1" applyBorder="1" applyAlignment="1" applyProtection="1">
      <alignment horizontal="center" vertical="center"/>
      <protection locked="0"/>
    </xf>
    <xf numFmtId="0" fontId="15" fillId="7" borderId="7" xfId="0" applyFont="1" applyFill="1" applyBorder="1" applyAlignment="1" applyProtection="1">
      <alignment horizontal="center" vertical="center"/>
      <protection locked="0"/>
    </xf>
    <xf numFmtId="0" fontId="15" fillId="7" borderId="27" xfId="0" applyFont="1" applyFill="1" applyBorder="1" applyAlignment="1" applyProtection="1">
      <alignment horizontal="center" vertical="center"/>
      <protection locked="0"/>
    </xf>
    <xf numFmtId="0" fontId="30" fillId="11" borderId="9" xfId="5" applyFont="1" applyFill="1" applyBorder="1" applyAlignment="1" applyProtection="1">
      <alignment horizontal="center" vertical="center" wrapText="1"/>
      <protection locked="0"/>
    </xf>
    <xf numFmtId="0" fontId="30" fillId="11" borderId="10" xfId="5" applyFont="1" applyFill="1" applyBorder="1" applyAlignment="1" applyProtection="1">
      <alignment horizontal="center" vertical="center" wrapText="1"/>
      <protection locked="0"/>
    </xf>
    <xf numFmtId="14" fontId="13" fillId="0" borderId="9" xfId="5" applyNumberFormat="1" applyFont="1" applyFill="1" applyBorder="1" applyAlignment="1" applyProtection="1">
      <alignment horizontal="center" vertical="center" wrapText="1"/>
      <protection locked="0"/>
    </xf>
    <xf numFmtId="14" fontId="13" fillId="0" borderId="0" xfId="5" applyNumberFormat="1" applyFont="1" applyFill="1" applyBorder="1" applyAlignment="1" applyProtection="1">
      <alignment horizontal="center" vertical="center" wrapText="1"/>
      <protection locked="0"/>
    </xf>
    <xf numFmtId="0" fontId="13" fillId="0" borderId="16" xfId="5" applyFont="1" applyFill="1" applyBorder="1" applyAlignment="1" applyProtection="1">
      <alignment horizontal="center" vertical="center" wrapText="1"/>
      <protection locked="0"/>
    </xf>
    <xf numFmtId="0" fontId="13" fillId="0" borderId="59" xfId="0" applyFont="1" applyFill="1" applyBorder="1" applyAlignment="1" applyProtection="1">
      <alignment horizontal="center" vertical="center"/>
      <protection locked="0"/>
    </xf>
    <xf numFmtId="0" fontId="13" fillId="0" borderId="23" xfId="0" applyFont="1" applyFill="1" applyBorder="1" applyAlignment="1" applyProtection="1">
      <alignment horizontal="center" vertical="center"/>
      <protection locked="0"/>
    </xf>
    <xf numFmtId="0" fontId="13" fillId="0" borderId="25"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53"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30" fillId="11" borderId="23" xfId="5" applyFont="1" applyFill="1" applyBorder="1" applyAlignment="1" applyProtection="1">
      <alignment horizontal="center" vertical="center" wrapText="1"/>
      <protection locked="0"/>
    </xf>
    <xf numFmtId="0" fontId="30" fillId="11" borderId="1" xfId="5" applyFont="1" applyFill="1" applyBorder="1" applyAlignment="1" applyProtection="1">
      <alignment horizontal="center" vertical="center" wrapText="1"/>
      <protection locked="0"/>
    </xf>
    <xf numFmtId="0" fontId="30" fillId="11" borderId="2" xfId="5" applyFont="1" applyFill="1" applyBorder="1" applyAlignment="1" applyProtection="1">
      <alignment horizontal="center" vertical="center" wrapText="1"/>
      <protection locked="0"/>
    </xf>
    <xf numFmtId="0" fontId="30" fillId="15" borderId="59" xfId="0" applyFont="1" applyFill="1" applyBorder="1" applyAlignment="1" applyProtection="1">
      <alignment horizontal="center" vertical="center"/>
      <protection locked="0"/>
    </xf>
    <xf numFmtId="0" fontId="30" fillId="15" borderId="23" xfId="0" applyFont="1" applyFill="1" applyBorder="1" applyAlignment="1" applyProtection="1">
      <alignment horizontal="center" vertical="center"/>
      <protection locked="0"/>
    </xf>
    <xf numFmtId="0" fontId="30" fillId="15" borderId="24" xfId="0" applyFont="1" applyFill="1" applyBorder="1" applyAlignment="1" applyProtection="1">
      <alignment horizontal="center" vertical="center"/>
      <protection locked="0"/>
    </xf>
    <xf numFmtId="0" fontId="30" fillId="17" borderId="103" xfId="0" applyFont="1" applyFill="1" applyBorder="1" applyAlignment="1">
      <alignment horizontal="center" vertical="center"/>
    </xf>
    <xf numFmtId="0" fontId="13" fillId="0" borderId="104" xfId="0" applyFont="1" applyBorder="1" applyAlignment="1">
      <alignment vertical="center"/>
    </xf>
    <xf numFmtId="0" fontId="13" fillId="0" borderId="105" xfId="0" applyFont="1" applyBorder="1" applyAlignment="1">
      <alignment vertical="center"/>
    </xf>
    <xf numFmtId="0" fontId="18" fillId="18" borderId="108" xfId="0" applyFont="1" applyFill="1" applyBorder="1" applyAlignment="1">
      <alignment horizontal="center" vertical="center" wrapText="1"/>
    </xf>
    <xf numFmtId="0" fontId="13" fillId="0" borderId="109" xfId="0" applyFont="1" applyBorder="1"/>
    <xf numFmtId="0" fontId="15" fillId="19" borderId="113" xfId="0" applyFont="1" applyFill="1" applyBorder="1" applyAlignment="1">
      <alignment horizontal="center" vertical="center" wrapText="1"/>
    </xf>
    <xf numFmtId="0" fontId="13" fillId="0" borderId="114" xfId="0" applyFont="1" applyBorder="1"/>
    <xf numFmtId="0" fontId="15" fillId="19" borderId="117" xfId="0" applyFont="1" applyFill="1" applyBorder="1" applyAlignment="1">
      <alignment horizontal="center" vertical="center" wrapText="1"/>
    </xf>
    <xf numFmtId="0" fontId="13" fillId="0" borderId="118" xfId="0" applyFont="1" applyBorder="1"/>
    <xf numFmtId="0" fontId="15" fillId="19" borderId="108" xfId="0" applyFont="1" applyFill="1" applyBorder="1" applyAlignment="1">
      <alignment horizontal="center" vertical="center" wrapText="1"/>
    </xf>
    <xf numFmtId="0" fontId="15" fillId="7" borderId="61" xfId="0" applyFont="1" applyFill="1" applyBorder="1" applyAlignment="1" applyProtection="1">
      <alignment horizontal="center" vertical="center"/>
      <protection locked="0"/>
    </xf>
    <xf numFmtId="0" fontId="15" fillId="7" borderId="62" xfId="0" applyFont="1" applyFill="1" applyBorder="1" applyAlignment="1" applyProtection="1">
      <alignment horizontal="center" vertical="center"/>
      <protection locked="0"/>
    </xf>
    <xf numFmtId="0" fontId="15" fillId="7" borderId="60" xfId="0" applyFont="1" applyFill="1" applyBorder="1" applyAlignment="1" applyProtection="1">
      <alignment horizontal="center" vertical="center" wrapText="1"/>
      <protection locked="0"/>
    </xf>
    <xf numFmtId="0" fontId="15" fillId="7" borderId="61" xfId="0" applyFont="1" applyFill="1" applyBorder="1" applyAlignment="1" applyProtection="1">
      <alignment horizontal="center" vertical="center" wrapText="1"/>
      <protection locked="0"/>
    </xf>
    <xf numFmtId="0" fontId="15" fillId="7" borderId="4" xfId="0" applyFont="1" applyFill="1" applyBorder="1" applyAlignment="1" applyProtection="1">
      <alignment horizontal="center" vertical="center" wrapText="1"/>
      <protection locked="0"/>
    </xf>
    <xf numFmtId="0" fontId="15" fillId="7" borderId="49" xfId="0" applyFont="1" applyFill="1" applyBorder="1" applyAlignment="1" applyProtection="1">
      <alignment horizontal="center" vertical="center" wrapText="1"/>
      <protection locked="0"/>
    </xf>
    <xf numFmtId="0" fontId="18" fillId="12" borderId="60" xfId="0" applyFont="1" applyFill="1" applyBorder="1" applyAlignment="1" applyProtection="1">
      <alignment horizontal="center" vertical="center" wrapText="1"/>
      <protection locked="0"/>
    </xf>
    <xf numFmtId="0" fontId="18" fillId="12" borderId="6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left" vertical="center" wrapText="1"/>
      <protection locked="0"/>
    </xf>
    <xf numFmtId="0" fontId="15" fillId="7" borderId="54" xfId="0" applyFont="1" applyFill="1" applyBorder="1" applyAlignment="1" applyProtection="1">
      <alignment horizontal="center" vertical="center" wrapText="1"/>
      <protection locked="0"/>
    </xf>
    <xf numFmtId="0" fontId="18" fillId="12" borderId="62" xfId="0" applyFont="1" applyFill="1" applyBorder="1" applyAlignment="1" applyProtection="1">
      <alignment horizontal="center" vertical="center" wrapText="1"/>
      <protection locked="0"/>
    </xf>
    <xf numFmtId="0" fontId="15" fillId="7" borderId="26" xfId="0" applyFont="1" applyFill="1" applyBorder="1" applyAlignment="1" applyProtection="1">
      <alignment horizontal="center" vertical="center" wrapText="1"/>
      <protection locked="0"/>
    </xf>
    <xf numFmtId="0" fontId="12" fillId="12" borderId="20" xfId="0" applyFont="1" applyFill="1" applyBorder="1" applyAlignment="1" applyProtection="1">
      <alignment horizontal="center" vertical="center" wrapText="1"/>
      <protection locked="0"/>
    </xf>
    <xf numFmtId="0" fontId="12" fillId="12" borderId="22" xfId="0" applyFont="1" applyFill="1" applyBorder="1" applyAlignment="1" applyProtection="1">
      <alignment horizontal="center" vertical="center" wrapText="1"/>
      <protection locked="0"/>
    </xf>
    <xf numFmtId="0" fontId="33" fillId="7" borderId="4" xfId="0" applyFont="1" applyFill="1" applyBorder="1" applyAlignment="1" applyProtection="1">
      <alignment horizontal="center" vertical="center" wrapText="1"/>
      <protection locked="0"/>
    </xf>
    <xf numFmtId="0" fontId="33" fillId="7" borderId="61" xfId="0" applyFont="1" applyFill="1" applyBorder="1" applyAlignment="1" applyProtection="1">
      <alignment horizontal="center" vertical="center" wrapText="1"/>
      <protection locked="0"/>
    </xf>
    <xf numFmtId="0" fontId="30" fillId="15" borderId="46" xfId="0" applyFont="1" applyFill="1" applyBorder="1" applyAlignment="1" applyProtection="1">
      <alignment horizontal="center" vertical="center"/>
      <protection locked="0"/>
    </xf>
    <xf numFmtId="0" fontId="30" fillId="15" borderId="7" xfId="0" applyFont="1" applyFill="1" applyBorder="1" applyAlignment="1" applyProtection="1">
      <alignment horizontal="center" vertical="center"/>
      <protection locked="0"/>
    </xf>
    <xf numFmtId="0" fontId="30" fillId="15" borderId="8" xfId="0" applyFont="1" applyFill="1" applyBorder="1" applyAlignment="1" applyProtection="1">
      <alignment horizontal="center" vertical="center"/>
      <protection locked="0"/>
    </xf>
    <xf numFmtId="0" fontId="12" fillId="12"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8" fillId="7" borderId="35" xfId="0" applyFont="1" applyFill="1" applyBorder="1" applyAlignment="1" applyProtection="1">
      <alignment horizontal="center" vertical="center" wrapText="1"/>
      <protection locked="0"/>
    </xf>
    <xf numFmtId="0" fontId="18" fillId="7"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6" fillId="12" borderId="35" xfId="0" applyFont="1" applyFill="1" applyBorder="1" applyAlignment="1" applyProtection="1">
      <alignment horizontal="center" vertical="center"/>
      <protection locked="0"/>
    </xf>
    <xf numFmtId="0" fontId="36" fillId="12" borderId="1" xfId="0" applyFont="1" applyFill="1" applyBorder="1" applyAlignment="1" applyProtection="1">
      <alignment horizontal="center" vertical="center"/>
      <protection locked="0"/>
    </xf>
    <xf numFmtId="0" fontId="28" fillId="12" borderId="1" xfId="0" applyFont="1" applyFill="1" applyBorder="1" applyAlignment="1" applyProtection="1">
      <alignment horizontal="center" vertical="center" wrapText="1"/>
      <protection locked="0"/>
    </xf>
    <xf numFmtId="0" fontId="28" fillId="12" borderId="36" xfId="0" applyFont="1" applyFill="1" applyBorder="1" applyAlignment="1" applyProtection="1">
      <alignment horizontal="center" vertical="center" wrapText="1"/>
      <protection locked="0"/>
    </xf>
    <xf numFmtId="0" fontId="18" fillId="7" borderId="35" xfId="0" applyFont="1" applyFill="1" applyBorder="1" applyAlignment="1" applyProtection="1">
      <alignment horizontal="center" vertical="center"/>
      <protection locked="0"/>
    </xf>
    <xf numFmtId="0" fontId="18" fillId="7"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15" fillId="0" borderId="36"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36"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36"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center" vertical="center" wrapText="1"/>
      <protection locked="0"/>
    </xf>
    <xf numFmtId="0" fontId="36" fillId="10" borderId="13" xfId="0" applyFont="1" applyFill="1" applyBorder="1" applyAlignment="1" applyProtection="1">
      <alignment horizontal="center" vertical="center"/>
      <protection locked="0"/>
    </xf>
    <xf numFmtId="0" fontId="36" fillId="10" borderId="14" xfId="0" applyFont="1" applyFill="1" applyBorder="1" applyAlignment="1" applyProtection="1">
      <alignment horizontal="center" vertical="center"/>
      <protection locked="0"/>
    </xf>
    <xf numFmtId="0" fontId="36" fillId="10" borderId="57" xfId="0" applyFont="1" applyFill="1" applyBorder="1" applyAlignment="1" applyProtection="1">
      <alignment horizontal="center" vertical="center"/>
      <protection locked="0"/>
    </xf>
    <xf numFmtId="0" fontId="13" fillId="0" borderId="32" xfId="0" applyFont="1" applyFill="1" applyBorder="1" applyAlignment="1" applyProtection="1">
      <alignment horizontal="center" vertical="center"/>
      <protection locked="0"/>
    </xf>
    <xf numFmtId="0" fontId="13" fillId="0" borderId="33"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center"/>
      <protection locked="0"/>
    </xf>
    <xf numFmtId="0" fontId="13" fillId="0" borderId="67" xfId="0" applyFont="1" applyFill="1" applyBorder="1" applyAlignment="1" applyProtection="1">
      <alignment horizontal="center" vertical="center"/>
      <protection locked="0"/>
    </xf>
    <xf numFmtId="0" fontId="30" fillId="11" borderId="33" xfId="5" applyFont="1" applyFill="1" applyBorder="1" applyAlignment="1" applyProtection="1">
      <alignment horizontal="center" vertical="center" wrapText="1"/>
      <protection locked="0"/>
    </xf>
    <xf numFmtId="0" fontId="18" fillId="0" borderId="33" xfId="5" applyFont="1" applyFill="1" applyBorder="1" applyAlignment="1" applyProtection="1">
      <alignment horizontal="center" vertical="center" wrapText="1"/>
      <protection locked="0"/>
    </xf>
    <xf numFmtId="0" fontId="13" fillId="0" borderId="1" xfId="5" applyFont="1" applyFill="1" applyBorder="1" applyAlignment="1" applyProtection="1">
      <alignment horizontal="center" vertical="center" wrapText="1"/>
      <protection locked="0"/>
    </xf>
    <xf numFmtId="0" fontId="13" fillId="0" borderId="36" xfId="5" applyFont="1" applyFill="1" applyBorder="1" applyAlignment="1" applyProtection="1">
      <alignment horizontal="center" vertical="center" wrapText="1"/>
      <protection locked="0"/>
    </xf>
    <xf numFmtId="0" fontId="13" fillId="0" borderId="40" xfId="5" applyFont="1" applyFill="1" applyBorder="1" applyAlignment="1" applyProtection="1">
      <alignment horizontal="center" vertical="center" wrapText="1"/>
      <protection locked="0"/>
    </xf>
    <xf numFmtId="0" fontId="13" fillId="0" borderId="2" xfId="5"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30" fillId="11" borderId="45" xfId="5" applyFont="1" applyFill="1" applyBorder="1" applyAlignment="1" applyProtection="1">
      <alignment horizontal="center" vertical="center" wrapText="1"/>
      <protection locked="0"/>
    </xf>
    <xf numFmtId="0" fontId="30" fillId="11" borderId="50" xfId="5" applyFont="1" applyFill="1" applyBorder="1" applyAlignment="1" applyProtection="1">
      <alignment horizontal="center" vertical="center" wrapText="1"/>
      <protection locked="0"/>
    </xf>
    <xf numFmtId="0" fontId="30" fillId="11" borderId="5" xfId="5" applyFont="1" applyFill="1" applyBorder="1" applyAlignment="1" applyProtection="1">
      <alignment horizontal="center" vertical="center" wrapText="1"/>
      <protection locked="0"/>
    </xf>
    <xf numFmtId="0" fontId="30" fillId="11" borderId="3" xfId="5" applyFont="1" applyFill="1" applyBorder="1" applyAlignment="1" applyProtection="1">
      <alignment horizontal="center" vertical="center" wrapText="1"/>
      <protection locked="0"/>
    </xf>
    <xf numFmtId="0" fontId="30" fillId="11" borderId="63" xfId="5" applyFont="1" applyFill="1" applyBorder="1" applyAlignment="1" applyProtection="1">
      <alignment horizontal="center" vertical="center" wrapText="1"/>
      <protection locked="0"/>
    </xf>
    <xf numFmtId="0" fontId="30" fillId="11" borderId="64" xfId="5" applyFont="1" applyFill="1" applyBorder="1" applyAlignment="1" applyProtection="1">
      <alignment horizontal="center" vertical="center" wrapText="1"/>
      <protection locked="0"/>
    </xf>
    <xf numFmtId="0" fontId="18" fillId="0" borderId="45" xfId="5" applyFont="1" applyFill="1" applyBorder="1" applyAlignment="1" applyProtection="1">
      <alignment horizontal="center" vertical="center" wrapText="1"/>
      <protection locked="0"/>
    </xf>
    <xf numFmtId="0" fontId="18" fillId="0" borderId="51" xfId="5" applyFont="1" applyFill="1" applyBorder="1" applyAlignment="1" applyProtection="1">
      <alignment horizontal="center" vertical="center" wrapText="1"/>
      <protection locked="0"/>
    </xf>
    <xf numFmtId="0" fontId="18" fillId="0" borderId="50" xfId="5" applyFont="1" applyFill="1" applyBorder="1" applyAlignment="1" applyProtection="1">
      <alignment horizontal="center" vertical="center" wrapText="1"/>
      <protection locked="0"/>
    </xf>
    <xf numFmtId="0" fontId="18" fillId="0" borderId="5" xfId="5" applyFont="1" applyFill="1" applyBorder="1" applyAlignment="1" applyProtection="1">
      <alignment horizontal="center" vertical="center" wrapText="1"/>
      <protection locked="0"/>
    </xf>
    <xf numFmtId="0" fontId="18" fillId="0" borderId="6" xfId="5" applyFont="1" applyFill="1" applyBorder="1" applyAlignment="1" applyProtection="1">
      <alignment horizontal="center" vertical="center" wrapText="1"/>
      <protection locked="0"/>
    </xf>
    <xf numFmtId="0" fontId="18" fillId="0" borderId="3" xfId="5" applyFont="1" applyFill="1" applyBorder="1" applyAlignment="1" applyProtection="1">
      <alignment horizontal="center" vertical="center" wrapText="1"/>
      <protection locked="0"/>
    </xf>
    <xf numFmtId="0" fontId="18" fillId="0" borderId="63" xfId="5" applyFont="1" applyFill="1" applyBorder="1" applyAlignment="1" applyProtection="1">
      <alignment horizontal="center" vertical="center" wrapText="1"/>
      <protection locked="0"/>
    </xf>
    <xf numFmtId="0" fontId="18" fillId="0" borderId="64" xfId="5" applyFont="1" applyFill="1" applyBorder="1" applyAlignment="1" applyProtection="1">
      <alignment horizontal="center" vertical="center" wrapText="1"/>
      <protection locked="0"/>
    </xf>
    <xf numFmtId="0" fontId="18" fillId="0" borderId="65" xfId="5" applyFont="1" applyFill="1" applyBorder="1" applyAlignment="1" applyProtection="1">
      <alignment horizontal="center" vertical="center" wrapText="1"/>
      <protection locked="0"/>
    </xf>
    <xf numFmtId="0" fontId="30" fillId="5" borderId="56" xfId="0" applyFont="1" applyFill="1" applyBorder="1" applyAlignment="1" applyProtection="1">
      <alignment horizontal="center" vertical="center" wrapText="1"/>
      <protection locked="0"/>
    </xf>
    <xf numFmtId="0" fontId="30" fillId="5" borderId="58" xfId="0" applyFont="1" applyFill="1" applyBorder="1" applyAlignment="1" applyProtection="1">
      <alignment horizontal="center" vertical="center" wrapText="1"/>
      <protection locked="0"/>
    </xf>
    <xf numFmtId="0" fontId="30" fillId="5" borderId="55" xfId="0" applyFont="1" applyFill="1" applyBorder="1" applyAlignment="1" applyProtection="1">
      <alignment horizontal="center" vertical="center" wrapText="1"/>
      <protection locked="0"/>
    </xf>
    <xf numFmtId="0" fontId="30" fillId="5" borderId="93" xfId="0" applyFont="1" applyFill="1" applyBorder="1" applyAlignment="1" applyProtection="1">
      <alignment horizontal="center" vertical="center" wrapText="1"/>
      <protection locked="0"/>
    </xf>
    <xf numFmtId="0" fontId="38" fillId="12" borderId="93" xfId="0" applyFont="1" applyFill="1" applyBorder="1" applyAlignment="1" applyProtection="1">
      <alignment horizontal="left" vertical="center" wrapText="1"/>
      <protection locked="0"/>
    </xf>
    <xf numFmtId="0" fontId="38" fillId="7" borderId="93" xfId="0" applyFont="1" applyFill="1" applyBorder="1" applyAlignment="1" applyProtection="1">
      <alignment horizontal="left" vertical="center" wrapText="1"/>
      <protection locked="0"/>
    </xf>
    <xf numFmtId="0" fontId="30" fillId="5" borderId="13" xfId="0" applyFont="1" applyFill="1" applyBorder="1" applyAlignment="1" applyProtection="1">
      <alignment horizontal="center" vertical="center" wrapText="1"/>
      <protection locked="0"/>
    </xf>
    <xf numFmtId="0" fontId="30" fillId="5" borderId="14" xfId="0" applyFont="1" applyFill="1" applyBorder="1" applyAlignment="1" applyProtection="1">
      <alignment horizontal="center" vertical="center" wrapText="1"/>
      <protection locked="0"/>
    </xf>
    <xf numFmtId="0" fontId="30" fillId="5" borderId="57" xfId="0" applyFont="1" applyFill="1" applyBorder="1" applyAlignment="1" applyProtection="1">
      <alignment horizontal="center" vertical="center" wrapText="1"/>
      <protection locked="0"/>
    </xf>
    <xf numFmtId="0" fontId="30" fillId="5" borderId="15" xfId="0" applyFont="1" applyFill="1" applyBorder="1" applyAlignment="1" applyProtection="1">
      <alignment horizontal="center" vertical="center" wrapText="1"/>
      <protection locked="0"/>
    </xf>
    <xf numFmtId="0" fontId="30" fillId="5" borderId="0" xfId="0" applyFont="1" applyFill="1" applyBorder="1" applyAlignment="1" applyProtection="1">
      <alignment horizontal="center" vertical="center" wrapText="1"/>
      <protection locked="0"/>
    </xf>
    <xf numFmtId="0" fontId="30" fillId="5" borderId="16" xfId="0" applyFont="1" applyFill="1" applyBorder="1" applyAlignment="1" applyProtection="1">
      <alignment horizontal="center" vertical="center" wrapText="1"/>
      <protection locked="0"/>
    </xf>
    <xf numFmtId="0" fontId="39" fillId="12" borderId="56" xfId="0" applyFont="1" applyFill="1" applyBorder="1" applyAlignment="1" applyProtection="1">
      <alignment horizontal="center" vertical="center" wrapText="1"/>
      <protection locked="0"/>
    </xf>
    <xf numFmtId="0" fontId="39" fillId="12" borderId="55"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left" vertical="center" wrapText="1"/>
      <protection locked="0"/>
    </xf>
    <xf numFmtId="0" fontId="44" fillId="12" borderId="2" xfId="0" applyFont="1" applyFill="1" applyBorder="1" applyAlignment="1" applyProtection="1">
      <alignment horizontal="center" vertical="center" wrapText="1"/>
      <protection locked="0"/>
    </xf>
    <xf numFmtId="0" fontId="44" fillId="12" borderId="4" xfId="0" applyFont="1" applyFill="1" applyBorder="1" applyAlignment="1" applyProtection="1">
      <alignment horizontal="center" vertical="center" wrapText="1"/>
      <protection locked="0"/>
    </xf>
    <xf numFmtId="0" fontId="43" fillId="11" borderId="23" xfId="5" applyFont="1" applyFill="1" applyBorder="1" applyAlignment="1" applyProtection="1">
      <alignment horizontal="center" vertical="center" wrapText="1"/>
      <protection locked="0"/>
    </xf>
    <xf numFmtId="0" fontId="44" fillId="12" borderId="20" xfId="0" applyFont="1" applyFill="1" applyBorder="1" applyAlignment="1" applyProtection="1">
      <alignment horizontal="center" vertical="center" wrapText="1"/>
      <protection locked="0"/>
    </xf>
    <xf numFmtId="0" fontId="44" fillId="12" borderId="21" xfId="0" applyFont="1" applyFill="1" applyBorder="1" applyAlignment="1" applyProtection="1">
      <alignment horizontal="center" vertical="center" wrapText="1"/>
      <protection locked="0"/>
    </xf>
    <xf numFmtId="0" fontId="44" fillId="12" borderId="11" xfId="0" applyFont="1" applyFill="1" applyBorder="1" applyAlignment="1" applyProtection="1">
      <alignment horizontal="center" vertical="center" wrapText="1"/>
      <protection locked="0"/>
    </xf>
    <xf numFmtId="0" fontId="44" fillId="12" borderId="8" xfId="0" applyFont="1" applyFill="1" applyBorder="1" applyAlignment="1" applyProtection="1">
      <alignment horizontal="center" vertical="center" wrapText="1"/>
      <protection locked="0"/>
    </xf>
    <xf numFmtId="0" fontId="42" fillId="12" borderId="20" xfId="0" applyFont="1" applyFill="1" applyBorder="1" applyAlignment="1" applyProtection="1">
      <alignment horizontal="center" vertical="center" wrapText="1"/>
      <protection locked="0"/>
    </xf>
    <xf numFmtId="0" fontId="42" fillId="12" borderId="21" xfId="0" applyFont="1" applyFill="1" applyBorder="1" applyAlignment="1" applyProtection="1">
      <alignment horizontal="center" vertical="center" wrapText="1"/>
      <protection locked="0"/>
    </xf>
    <xf numFmtId="0" fontId="42" fillId="12" borderId="11" xfId="0" applyFont="1" applyFill="1" applyBorder="1" applyAlignment="1" applyProtection="1">
      <alignment horizontal="center" vertical="center" wrapText="1"/>
      <protection locked="0"/>
    </xf>
    <xf numFmtId="0" fontId="42" fillId="12" borderId="8" xfId="0" applyFont="1" applyFill="1" applyBorder="1" applyAlignment="1" applyProtection="1">
      <alignment horizontal="center" vertical="center" wrapText="1"/>
      <protection locked="0"/>
    </xf>
    <xf numFmtId="0" fontId="18" fillId="12" borderId="22" xfId="0" applyFont="1" applyFill="1" applyBorder="1" applyAlignment="1" applyProtection="1">
      <alignment horizontal="center" vertical="center" wrapText="1"/>
      <protection locked="0"/>
    </xf>
    <xf numFmtId="0" fontId="18" fillId="12" borderId="7" xfId="0" applyFont="1" applyFill="1" applyBorder="1" applyAlignment="1" applyProtection="1">
      <alignment horizontal="center" vertical="center" wrapText="1"/>
      <protection locked="0"/>
    </xf>
    <xf numFmtId="0" fontId="43" fillId="11" borderId="1" xfId="5" applyFont="1" applyFill="1" applyBorder="1" applyAlignment="1" applyProtection="1">
      <alignment horizontal="center" vertical="center" wrapText="1"/>
      <protection locked="0"/>
    </xf>
    <xf numFmtId="0" fontId="43" fillId="11" borderId="9" xfId="5" applyFont="1" applyFill="1" applyBorder="1" applyAlignment="1" applyProtection="1">
      <alignment horizontal="center" vertical="center" wrapText="1"/>
      <protection locked="0"/>
    </xf>
    <xf numFmtId="0" fontId="43" fillId="11" borderId="10" xfId="5" applyFont="1" applyFill="1" applyBorder="1" applyAlignment="1" applyProtection="1">
      <alignment horizontal="center" vertical="center" wrapText="1"/>
      <protection locked="0"/>
    </xf>
    <xf numFmtId="0" fontId="28" fillId="2" borderId="15" xfId="0" applyFont="1" applyFill="1" applyBorder="1" applyAlignment="1" applyProtection="1">
      <alignment horizontal="center" vertical="center" wrapText="1"/>
      <protection locked="0"/>
    </xf>
    <xf numFmtId="0" fontId="28" fillId="2" borderId="0" xfId="0" applyFont="1" applyFill="1" applyBorder="1" applyAlignment="1" applyProtection="1">
      <alignment horizontal="center" vertical="center" wrapText="1"/>
      <protection locked="0"/>
    </xf>
    <xf numFmtId="0" fontId="45" fillId="15" borderId="25" xfId="0" applyFont="1" applyFill="1" applyBorder="1" applyAlignment="1" applyProtection="1">
      <alignment horizontal="center" vertical="center"/>
      <protection locked="0"/>
    </xf>
    <xf numFmtId="0" fontId="45" fillId="15" borderId="1" xfId="0" applyFont="1" applyFill="1" applyBorder="1" applyAlignment="1" applyProtection="1">
      <alignment horizontal="center" vertical="center"/>
      <protection locked="0"/>
    </xf>
    <xf numFmtId="0" fontId="44" fillId="12" borderId="25" xfId="0" applyFont="1" applyFill="1" applyBorder="1" applyAlignment="1" applyProtection="1">
      <alignment horizontal="center" vertical="center"/>
      <protection locked="0"/>
    </xf>
    <xf numFmtId="0" fontId="44" fillId="12" borderId="1"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75" xfId="0" applyFont="1" applyFill="1" applyBorder="1" applyAlignment="1" applyProtection="1">
      <alignment horizontal="center" vertical="center"/>
      <protection locked="0"/>
    </xf>
    <xf numFmtId="0" fontId="44" fillId="0" borderId="100" xfId="5" applyFont="1" applyFill="1" applyBorder="1" applyAlignment="1" applyProtection="1">
      <alignment horizontal="center" vertical="center" wrapText="1"/>
      <protection locked="0"/>
    </xf>
    <xf numFmtId="0" fontId="44" fillId="0" borderId="14" xfId="5" applyFont="1" applyFill="1" applyBorder="1" applyAlignment="1" applyProtection="1">
      <alignment horizontal="center" vertical="center" wrapText="1"/>
      <protection locked="0"/>
    </xf>
    <xf numFmtId="0" fontId="44" fillId="0" borderId="44" xfId="5" applyFont="1" applyFill="1" applyBorder="1" applyAlignment="1" applyProtection="1">
      <alignment horizontal="center" vertical="center" wrapText="1"/>
      <protection locked="0"/>
    </xf>
    <xf numFmtId="0" fontId="44" fillId="0" borderId="9" xfId="5" applyFont="1" applyFill="1" applyBorder="1" applyAlignment="1" applyProtection="1">
      <alignment horizontal="center" vertical="center" wrapText="1"/>
      <protection locked="0"/>
    </xf>
    <xf numFmtId="0" fontId="44" fillId="0" borderId="0" xfId="5" applyFont="1" applyFill="1" applyBorder="1" applyAlignment="1" applyProtection="1">
      <alignment horizontal="center" vertical="center" wrapText="1"/>
      <protection locked="0"/>
    </xf>
    <xf numFmtId="0" fontId="44" fillId="0" borderId="10" xfId="5" applyFont="1" applyFill="1" applyBorder="1" applyAlignment="1" applyProtection="1">
      <alignment horizontal="center" vertical="center" wrapText="1"/>
      <protection locked="0"/>
    </xf>
    <xf numFmtId="0" fontId="44" fillId="0" borderId="77" xfId="5" applyFont="1" applyFill="1" applyBorder="1" applyAlignment="1" applyProtection="1">
      <alignment horizontal="center" vertical="center" wrapText="1"/>
      <protection locked="0"/>
    </xf>
    <xf numFmtId="0" fontId="44" fillId="0" borderId="18" xfId="5" applyFont="1" applyFill="1" applyBorder="1" applyAlignment="1" applyProtection="1">
      <alignment horizontal="center" vertical="center" wrapText="1"/>
      <protection locked="0"/>
    </xf>
    <xf numFmtId="0" fontId="44" fillId="0" borderId="75" xfId="5"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0" borderId="63" xfId="5" applyFont="1" applyFill="1" applyBorder="1" applyAlignment="1" applyProtection="1">
      <alignment horizontal="center" vertical="center" wrapText="1"/>
      <protection locked="0"/>
    </xf>
    <xf numFmtId="0" fontId="12" fillId="0" borderId="64" xfId="5" applyFont="1" applyFill="1" applyBorder="1" applyAlignment="1" applyProtection="1">
      <alignment horizontal="center" vertical="center" wrapText="1"/>
      <protection locked="0"/>
    </xf>
    <xf numFmtId="0" fontId="12" fillId="0" borderId="65" xfId="5"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17" fillId="0" borderId="22" xfId="0" applyFont="1" applyFill="1" applyBorder="1" applyAlignment="1" applyProtection="1">
      <alignment horizontal="center" vertical="center" wrapText="1"/>
    </xf>
    <xf numFmtId="0" fontId="17" fillId="0" borderId="21" xfId="0" applyFont="1" applyFill="1" applyBorder="1" applyAlignment="1" applyProtection="1">
      <alignment horizontal="center" vertical="center" wrapText="1"/>
    </xf>
    <xf numFmtId="0" fontId="12" fillId="12" borderId="21" xfId="0" applyFont="1" applyFill="1" applyBorder="1" applyAlignment="1" applyProtection="1">
      <alignment horizontal="center" vertical="center" wrapText="1"/>
      <protection locked="0"/>
    </xf>
    <xf numFmtId="0" fontId="13" fillId="12" borderId="20" xfId="0" applyFont="1" applyFill="1" applyBorder="1" applyAlignment="1" applyProtection="1">
      <alignment horizontal="center" vertical="center" wrapText="1"/>
      <protection locked="0"/>
    </xf>
    <xf numFmtId="0" fontId="13" fillId="12" borderId="11"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2" fillId="10" borderId="56" xfId="0" applyFont="1" applyFill="1" applyBorder="1" applyAlignment="1" applyProtection="1">
      <alignment horizontal="center" vertical="center"/>
      <protection locked="0"/>
    </xf>
    <xf numFmtId="0" fontId="12" fillId="10" borderId="58" xfId="0" applyFont="1" applyFill="1" applyBorder="1" applyAlignment="1" applyProtection="1">
      <alignment horizontal="center" vertical="center"/>
      <protection locked="0"/>
    </xf>
    <xf numFmtId="0" fontId="12" fillId="10" borderId="55"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3" fillId="0" borderId="44" xfId="0" applyFont="1" applyFill="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2" fillId="11" borderId="23" xfId="5" applyFont="1" applyFill="1" applyBorder="1" applyAlignment="1" applyProtection="1">
      <alignment horizontal="center" vertical="center" wrapText="1"/>
      <protection locked="0"/>
    </xf>
    <xf numFmtId="0" fontId="12" fillId="11" borderId="1" xfId="5" applyFont="1" applyFill="1" applyBorder="1" applyAlignment="1" applyProtection="1">
      <alignment horizontal="center" vertical="center" wrapText="1"/>
      <protection locked="0"/>
    </xf>
    <xf numFmtId="0" fontId="12" fillId="11" borderId="2" xfId="5"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2" fillId="15" borderId="25" xfId="0" applyFont="1" applyFill="1" applyBorder="1" applyAlignment="1" applyProtection="1">
      <alignment horizontal="center" vertical="center"/>
      <protection locked="0"/>
    </xf>
    <xf numFmtId="0" fontId="12" fillId="15" borderId="1" xfId="0" applyFont="1" applyFill="1" applyBorder="1" applyAlignment="1" applyProtection="1">
      <alignment horizontal="center" vertical="center"/>
      <protection locked="0"/>
    </xf>
    <xf numFmtId="0" fontId="12" fillId="15" borderId="26" xfId="0" applyFont="1" applyFill="1" applyBorder="1" applyAlignment="1" applyProtection="1">
      <alignment horizontal="center" vertical="center"/>
      <protection locked="0"/>
    </xf>
    <xf numFmtId="0" fontId="12" fillId="12" borderId="25" xfId="0" applyFont="1" applyFill="1" applyBorder="1" applyAlignment="1" applyProtection="1">
      <alignment horizontal="center" vertical="center"/>
      <protection locked="0"/>
    </xf>
    <xf numFmtId="0" fontId="12" fillId="12" borderId="2" xfId="0" applyFont="1" applyFill="1" applyBorder="1" applyAlignment="1" applyProtection="1">
      <alignment horizontal="center" vertical="center" wrapText="1"/>
      <protection locked="0"/>
    </xf>
    <xf numFmtId="0" fontId="12" fillId="12" borderId="4" xfId="0" applyFont="1" applyFill="1" applyBorder="1" applyAlignment="1" applyProtection="1">
      <alignment horizontal="center" vertical="center" wrapText="1"/>
      <protection locked="0"/>
    </xf>
    <xf numFmtId="0" fontId="12" fillId="12" borderId="11" xfId="0" applyFont="1" applyFill="1" applyBorder="1" applyAlignment="1" applyProtection="1">
      <alignment horizontal="center" vertical="center" wrapText="1"/>
      <protection locked="0"/>
    </xf>
    <xf numFmtId="0" fontId="12" fillId="12" borderId="8" xfId="0" applyFont="1" applyFill="1" applyBorder="1" applyAlignment="1" applyProtection="1">
      <alignment horizontal="center" vertical="center" wrapText="1"/>
      <protection locked="0"/>
    </xf>
    <xf numFmtId="0" fontId="12" fillId="12" borderId="26" xfId="0" applyFont="1" applyFill="1" applyBorder="1" applyAlignment="1" applyProtection="1">
      <alignment horizontal="center" vertical="center" wrapText="1"/>
      <protection locked="0"/>
    </xf>
    <xf numFmtId="0" fontId="12" fillId="12" borderId="1" xfId="0" applyFont="1" applyFill="1" applyBorder="1" applyAlignment="1" applyProtection="1">
      <alignment horizontal="center" vertical="center" wrapText="1"/>
      <protection locked="0"/>
    </xf>
    <xf numFmtId="0" fontId="13" fillId="0" borderId="22"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6" fillId="7" borderId="1"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protection locked="0"/>
    </xf>
    <xf numFmtId="165" fontId="16" fillId="0" borderId="1" xfId="0" applyNumberFormat="1" applyFont="1" applyFill="1" applyBorder="1" applyAlignment="1" applyProtection="1">
      <alignment horizontal="center" vertical="center" wrapText="1"/>
    </xf>
    <xf numFmtId="1" fontId="16" fillId="0" borderId="2" xfId="0" applyNumberFormat="1" applyFont="1" applyFill="1" applyBorder="1" applyAlignment="1" applyProtection="1">
      <alignment horizontal="center" vertical="center" wrapText="1"/>
    </xf>
    <xf numFmtId="1" fontId="16" fillId="0" borderId="12" xfId="0" applyNumberFormat="1" applyFont="1" applyFill="1" applyBorder="1" applyAlignment="1" applyProtection="1">
      <alignment horizontal="center" vertical="center" wrapText="1"/>
    </xf>
    <xf numFmtId="1" fontId="16" fillId="0" borderId="4" xfId="0" applyNumberFormat="1" applyFont="1" applyFill="1" applyBorder="1" applyAlignment="1" applyProtection="1">
      <alignment horizontal="center" vertical="center" wrapText="1"/>
    </xf>
    <xf numFmtId="1" fontId="16" fillId="0" borderId="1" xfId="0" applyNumberFormat="1" applyFont="1" applyFill="1" applyBorder="1" applyAlignment="1" applyProtection="1">
      <alignment horizontal="center" vertical="center" wrapText="1"/>
    </xf>
    <xf numFmtId="0" fontId="16" fillId="0" borderId="20"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6" fillId="2" borderId="4" xfId="0" applyFont="1" applyFill="1" applyBorder="1" applyAlignment="1" applyProtection="1">
      <alignment horizontal="center" vertical="center" wrapText="1"/>
    </xf>
    <xf numFmtId="0" fontId="16" fillId="7" borderId="129" xfId="0" applyFont="1" applyFill="1" applyBorder="1" applyAlignment="1" applyProtection="1">
      <alignment horizontal="center" vertical="center" wrapText="1"/>
      <protection locked="0"/>
    </xf>
    <xf numFmtId="0" fontId="16" fillId="7" borderId="39" xfId="0" applyFont="1" applyFill="1" applyBorder="1" applyAlignment="1" applyProtection="1">
      <alignment horizontal="center" vertical="center" wrapText="1"/>
      <protection locked="0"/>
    </xf>
    <xf numFmtId="0" fontId="16" fillId="7" borderId="72" xfId="0" applyFont="1" applyFill="1" applyBorder="1" applyAlignment="1" applyProtection="1">
      <alignment horizontal="center" vertical="center" wrapText="1"/>
      <protection locked="0"/>
    </xf>
    <xf numFmtId="0" fontId="16" fillId="7" borderId="78" xfId="0" applyFont="1" applyFill="1" applyBorder="1" applyAlignment="1" applyProtection="1">
      <alignment horizontal="center" vertical="center" wrapText="1"/>
      <protection locked="0"/>
    </xf>
    <xf numFmtId="0" fontId="17" fillId="0" borderId="25" xfId="0" applyFont="1" applyFill="1" applyBorder="1" applyAlignment="1" applyProtection="1">
      <alignment horizontal="center" vertical="center" wrapText="1"/>
    </xf>
    <xf numFmtId="0" fontId="16" fillId="7" borderId="38"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0" fontId="17" fillId="0" borderId="61" xfId="0" applyFont="1" applyFill="1" applyBorder="1" applyAlignment="1" applyProtection="1">
      <alignment horizontal="center" vertical="center" wrapText="1"/>
    </xf>
    <xf numFmtId="0" fontId="54" fillId="11" borderId="2" xfId="5" applyFont="1" applyFill="1" applyBorder="1" applyAlignment="1" applyProtection="1">
      <alignment horizontal="center" vertical="center" wrapText="1"/>
      <protection locked="0"/>
    </xf>
    <xf numFmtId="0" fontId="46" fillId="0" borderId="2" xfId="5" applyFont="1" applyFill="1" applyBorder="1" applyAlignment="1" applyProtection="1">
      <alignment horizontal="center" vertical="center" wrapText="1"/>
      <protection locked="0"/>
    </xf>
    <xf numFmtId="0" fontId="53" fillId="10" borderId="56" xfId="0" applyFont="1" applyFill="1" applyBorder="1" applyAlignment="1" applyProtection="1">
      <alignment horizontal="center" vertical="center"/>
      <protection locked="0"/>
    </xf>
    <xf numFmtId="0" fontId="53" fillId="10" borderId="58" xfId="0" applyFont="1" applyFill="1" applyBorder="1" applyAlignment="1" applyProtection="1">
      <alignment horizontal="center" vertical="center"/>
      <protection locked="0"/>
    </xf>
    <xf numFmtId="0" fontId="53" fillId="10" borderId="55" xfId="0" applyFont="1" applyFill="1" applyBorder="1" applyAlignment="1" applyProtection="1">
      <alignment horizontal="center" vertical="center"/>
      <protection locked="0"/>
    </xf>
    <xf numFmtId="0" fontId="46" fillId="2" borderId="39" xfId="0" applyFont="1" applyFill="1" applyBorder="1" applyAlignment="1" applyProtection="1">
      <alignment horizontal="center" vertical="center" wrapText="1"/>
      <protection locked="0"/>
    </xf>
    <xf numFmtId="0" fontId="46" fillId="2" borderId="0" xfId="0" applyFont="1" applyFill="1" applyBorder="1" applyAlignment="1" applyProtection="1">
      <alignment horizontal="center" vertical="center" wrapText="1"/>
      <protection locked="0"/>
    </xf>
    <xf numFmtId="0" fontId="46" fillId="2" borderId="40" xfId="0" applyFont="1" applyFill="1" applyBorder="1" applyAlignment="1" applyProtection="1">
      <alignment horizontal="center" vertical="center" wrapText="1"/>
      <protection locked="0"/>
    </xf>
    <xf numFmtId="0" fontId="54" fillId="5" borderId="74" xfId="0" applyFont="1" applyFill="1" applyBorder="1" applyAlignment="1" applyProtection="1">
      <alignment horizontal="center" vertical="center"/>
      <protection locked="0"/>
    </xf>
    <xf numFmtId="0" fontId="54" fillId="5" borderId="68" xfId="0" applyFont="1" applyFill="1" applyBorder="1" applyAlignment="1" applyProtection="1">
      <alignment horizontal="center" vertical="center"/>
      <protection locked="0"/>
    </xf>
    <xf numFmtId="0" fontId="54" fillId="5" borderId="95" xfId="0" applyFont="1" applyFill="1" applyBorder="1" applyAlignment="1" applyProtection="1">
      <alignment horizontal="center" vertical="center"/>
      <protection locked="0"/>
    </xf>
    <xf numFmtId="0" fontId="17" fillId="0" borderId="69" xfId="0" applyFont="1" applyFill="1" applyBorder="1" applyAlignment="1" applyProtection="1">
      <alignment horizontal="center" vertical="center"/>
      <protection locked="0"/>
    </xf>
    <xf numFmtId="0" fontId="17" fillId="0" borderId="71" xfId="0" applyFont="1" applyFill="1" applyBorder="1" applyAlignment="1" applyProtection="1">
      <alignment horizontal="center" vertical="center"/>
      <protection locked="0"/>
    </xf>
    <xf numFmtId="0" fontId="17" fillId="0" borderId="39"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54" fillId="11" borderId="33" xfId="5" applyFont="1" applyFill="1" applyBorder="1" applyAlignment="1" applyProtection="1">
      <alignment horizontal="center" vertical="center" wrapText="1"/>
      <protection locked="0"/>
    </xf>
    <xf numFmtId="0" fontId="53" fillId="0" borderId="33" xfId="5" applyFont="1" applyFill="1" applyBorder="1" applyAlignment="1" applyProtection="1">
      <alignment horizontal="center" vertical="center" wrapText="1"/>
      <protection locked="0"/>
    </xf>
    <xf numFmtId="0" fontId="54" fillId="11" borderId="1" xfId="5" applyFont="1" applyFill="1" applyBorder="1" applyAlignment="1" applyProtection="1">
      <alignment horizontal="center" vertical="center" wrapText="1"/>
      <protection locked="0"/>
    </xf>
    <xf numFmtId="0" fontId="17" fillId="0" borderId="1" xfId="5" applyFont="1" applyFill="1" applyBorder="1" applyAlignment="1" applyProtection="1">
      <alignment horizontal="center" vertical="center" wrapText="1"/>
      <protection locked="0"/>
    </xf>
    <xf numFmtId="0" fontId="54" fillId="11" borderId="9" xfId="5" applyFont="1" applyFill="1" applyBorder="1" applyAlignment="1" applyProtection="1">
      <alignment horizontal="center" vertical="center" wrapText="1"/>
      <protection locked="0"/>
    </xf>
    <xf numFmtId="0" fontId="54" fillId="11" borderId="10" xfId="5" applyFont="1" applyFill="1" applyBorder="1" applyAlignment="1" applyProtection="1">
      <alignment horizontal="center" vertical="center" wrapText="1"/>
      <protection locked="0"/>
    </xf>
    <xf numFmtId="0" fontId="46" fillId="12" borderId="2" xfId="0" applyFont="1" applyFill="1" applyBorder="1" applyAlignment="1" applyProtection="1">
      <alignment horizontal="center" vertical="center" wrapText="1"/>
      <protection locked="0"/>
    </xf>
    <xf numFmtId="0" fontId="46" fillId="12" borderId="12" xfId="0" applyFont="1" applyFill="1" applyBorder="1" applyAlignment="1" applyProtection="1">
      <alignment horizontal="center" vertical="center" wrapText="1"/>
      <protection locked="0"/>
    </xf>
    <xf numFmtId="0" fontId="53" fillId="12" borderId="2" xfId="0" applyFont="1" applyFill="1" applyBorder="1" applyAlignment="1" applyProtection="1">
      <alignment horizontal="center" vertical="center" wrapText="1"/>
      <protection locked="0"/>
    </xf>
    <xf numFmtId="0" fontId="53" fillId="12" borderId="12" xfId="0" applyFont="1" applyFill="1" applyBorder="1" applyAlignment="1" applyProtection="1">
      <alignment horizontal="center" vertical="center" wrapText="1"/>
      <protection locked="0"/>
    </xf>
    <xf numFmtId="0" fontId="53" fillId="12" borderId="85" xfId="0" applyFont="1" applyFill="1" applyBorder="1" applyAlignment="1" applyProtection="1">
      <alignment horizontal="center" vertical="center" wrapText="1"/>
      <protection locked="0"/>
    </xf>
    <xf numFmtId="0" fontId="53" fillId="12" borderId="86" xfId="0" applyFont="1" applyFill="1" applyBorder="1" applyAlignment="1" applyProtection="1">
      <alignment horizontal="center" vertical="center" wrapText="1"/>
      <protection locked="0"/>
    </xf>
    <xf numFmtId="0" fontId="53" fillId="12" borderId="87" xfId="0" applyFont="1" applyFill="1" applyBorder="1" applyAlignment="1" applyProtection="1">
      <alignment horizontal="center" vertical="center" wrapText="1"/>
      <protection locked="0"/>
    </xf>
    <xf numFmtId="0" fontId="16" fillId="12" borderId="45"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63" xfId="0" applyFont="1" applyFill="1" applyBorder="1" applyAlignment="1" applyProtection="1">
      <alignment horizontal="center" vertical="center" wrapText="1"/>
      <protection locked="0"/>
    </xf>
    <xf numFmtId="0" fontId="53" fillId="12" borderId="59" xfId="0" applyFont="1" applyFill="1" applyBorder="1" applyAlignment="1" applyProtection="1">
      <alignment horizontal="center" vertical="center" wrapText="1"/>
      <protection locked="0"/>
    </xf>
    <xf numFmtId="0" fontId="53" fillId="12" borderId="25" xfId="0" applyFont="1" applyFill="1" applyBorder="1" applyAlignment="1" applyProtection="1">
      <alignment horizontal="center" vertical="center" wrapText="1"/>
      <protection locked="0"/>
    </xf>
    <xf numFmtId="0" fontId="53" fillId="12" borderId="60" xfId="0" applyFont="1" applyFill="1" applyBorder="1" applyAlignment="1" applyProtection="1">
      <alignment horizontal="center" vertical="center" wrapText="1"/>
      <protection locked="0"/>
    </xf>
    <xf numFmtId="0" fontId="46" fillId="12" borderId="89" xfId="0" applyFont="1" applyFill="1" applyBorder="1" applyAlignment="1" applyProtection="1">
      <alignment horizontal="center" vertical="center" wrapText="1"/>
      <protection locked="0"/>
    </xf>
    <xf numFmtId="0" fontId="46" fillId="12" borderId="99" xfId="0" applyFont="1" applyFill="1" applyBorder="1" applyAlignment="1" applyProtection="1">
      <alignment horizontal="center" vertical="center" wrapText="1"/>
      <protection locked="0"/>
    </xf>
    <xf numFmtId="0" fontId="46" fillId="12" borderId="5" xfId="0" applyFont="1" applyFill="1" applyBorder="1" applyAlignment="1" applyProtection="1">
      <alignment horizontal="center" vertical="center" wrapText="1"/>
      <protection locked="0"/>
    </xf>
    <xf numFmtId="0" fontId="46" fillId="12" borderId="6" xfId="0" applyFont="1" applyFill="1" applyBorder="1" applyAlignment="1" applyProtection="1">
      <alignment horizontal="center" vertical="center" wrapText="1"/>
      <protection locked="0"/>
    </xf>
    <xf numFmtId="0" fontId="53" fillId="12" borderId="80" xfId="0" applyFont="1" applyFill="1" applyBorder="1" applyAlignment="1" applyProtection="1">
      <alignment horizontal="center" vertical="center" wrapText="1"/>
      <protection locked="0"/>
    </xf>
    <xf numFmtId="0" fontId="53" fillId="12" borderId="124" xfId="0" applyFont="1" applyFill="1" applyBorder="1" applyAlignment="1" applyProtection="1">
      <alignment horizontal="center" vertical="center" wrapText="1"/>
      <protection locked="0"/>
    </xf>
    <xf numFmtId="0" fontId="46" fillId="12" borderId="73" xfId="0" applyFont="1" applyFill="1" applyBorder="1" applyAlignment="1" applyProtection="1">
      <alignment horizontal="center" vertical="center" wrapText="1"/>
      <protection locked="0"/>
    </xf>
    <xf numFmtId="0" fontId="46" fillId="12" borderId="3" xfId="0" applyFont="1" applyFill="1" applyBorder="1" applyAlignment="1" applyProtection="1">
      <alignment horizontal="center" vertical="center" wrapText="1"/>
      <protection locked="0"/>
    </xf>
    <xf numFmtId="0" fontId="53" fillId="12" borderId="13" xfId="0" applyFont="1" applyFill="1" applyBorder="1" applyAlignment="1" applyProtection="1">
      <alignment horizontal="center" vertical="center"/>
      <protection locked="0"/>
    </xf>
    <xf numFmtId="0" fontId="53" fillId="12" borderId="15" xfId="0" applyFont="1" applyFill="1" applyBorder="1" applyAlignment="1" applyProtection="1">
      <alignment horizontal="center" vertical="center"/>
      <protection locked="0"/>
    </xf>
    <xf numFmtId="0" fontId="53" fillId="12" borderId="68" xfId="0" applyFont="1" applyFill="1" applyBorder="1" applyAlignment="1" applyProtection="1">
      <alignment horizontal="center" vertical="center" wrapText="1"/>
      <protection locked="0"/>
    </xf>
    <xf numFmtId="0" fontId="53" fillId="12" borderId="100" xfId="0" applyFont="1" applyFill="1" applyBorder="1" applyAlignment="1" applyProtection="1">
      <alignment horizontal="center" vertical="center" wrapText="1"/>
      <protection locked="0"/>
    </xf>
    <xf numFmtId="0" fontId="53" fillId="12" borderId="57" xfId="0" applyFont="1" applyFill="1" applyBorder="1" applyAlignment="1" applyProtection="1">
      <alignment horizontal="center" vertical="center" wrapText="1"/>
      <protection locked="0"/>
    </xf>
    <xf numFmtId="0" fontId="53" fillId="12" borderId="9" xfId="0" applyFont="1" applyFill="1" applyBorder="1" applyAlignment="1" applyProtection="1">
      <alignment horizontal="center" vertical="center" wrapText="1"/>
      <protection locked="0"/>
    </xf>
    <xf numFmtId="0" fontId="53" fillId="12" borderId="16" xfId="0" applyFont="1" applyFill="1" applyBorder="1" applyAlignment="1" applyProtection="1">
      <alignment horizontal="center" vertical="center" wrapText="1"/>
      <protection locked="0"/>
    </xf>
    <xf numFmtId="0" fontId="53" fillId="12" borderId="21" xfId="0" applyFont="1" applyFill="1" applyBorder="1" applyAlignment="1" applyProtection="1">
      <alignment horizontal="center" vertical="center" wrapText="1"/>
      <protection locked="0"/>
    </xf>
    <xf numFmtId="0" fontId="53" fillId="12" borderId="10" xfId="0" applyFont="1" applyFill="1" applyBorder="1" applyAlignment="1" applyProtection="1">
      <alignment horizontal="center" vertical="center" wrapText="1"/>
      <protection locked="0"/>
    </xf>
    <xf numFmtId="0" fontId="53" fillId="12" borderId="24" xfId="0" applyFont="1" applyFill="1" applyBorder="1" applyAlignment="1" applyProtection="1">
      <alignment horizontal="center" vertical="center" wrapText="1"/>
      <protection locked="0"/>
    </xf>
    <xf numFmtId="0" fontId="53" fillId="12" borderId="26" xfId="0" applyFont="1" applyFill="1" applyBorder="1" applyAlignment="1" applyProtection="1">
      <alignment horizontal="center" vertical="center" wrapText="1"/>
      <protection locked="0"/>
    </xf>
    <xf numFmtId="0" fontId="53" fillId="12" borderId="62" xfId="0" applyFont="1" applyFill="1" applyBorder="1" applyAlignment="1" applyProtection="1">
      <alignment horizontal="center" vertical="center" wrapText="1"/>
      <protection locked="0"/>
    </xf>
    <xf numFmtId="0" fontId="53" fillId="12" borderId="134" xfId="0" applyFont="1" applyFill="1" applyBorder="1" applyAlignment="1" applyProtection="1">
      <alignment horizontal="center" vertical="center" wrapText="1"/>
      <protection locked="0"/>
    </xf>
    <xf numFmtId="0" fontId="53" fillId="12" borderId="96" xfId="0" applyFont="1" applyFill="1" applyBorder="1" applyAlignment="1" applyProtection="1">
      <alignment horizontal="center" vertical="center" wrapText="1"/>
      <protection locked="0"/>
    </xf>
    <xf numFmtId="0" fontId="53" fillId="12" borderId="55" xfId="0" applyFont="1" applyFill="1" applyBorder="1" applyAlignment="1" applyProtection="1">
      <alignment horizontal="center" vertical="center" wrapText="1"/>
      <protection locked="0"/>
    </xf>
    <xf numFmtId="0" fontId="53" fillId="12" borderId="93" xfId="0" applyFont="1" applyFill="1" applyBorder="1" applyAlignment="1" applyProtection="1">
      <alignment horizontal="center" vertical="center" wrapText="1"/>
      <protection locked="0"/>
    </xf>
    <xf numFmtId="0" fontId="53" fillId="12" borderId="101" xfId="0" applyFont="1" applyFill="1" applyBorder="1" applyAlignment="1" applyProtection="1">
      <alignment horizontal="center" vertical="center" wrapText="1"/>
      <protection locked="0"/>
    </xf>
    <xf numFmtId="0" fontId="53" fillId="12" borderId="130" xfId="0" applyFont="1" applyFill="1" applyBorder="1" applyAlignment="1" applyProtection="1">
      <alignment horizontal="center" vertical="center" wrapText="1"/>
      <protection locked="0"/>
    </xf>
    <xf numFmtId="0" fontId="53" fillId="12" borderId="33" xfId="0" applyFont="1" applyFill="1" applyBorder="1" applyAlignment="1" applyProtection="1">
      <alignment horizontal="center" vertical="center" wrapText="1"/>
      <protection locked="0"/>
    </xf>
    <xf numFmtId="0" fontId="53" fillId="12" borderId="34" xfId="0" applyFont="1" applyFill="1" applyBorder="1" applyAlignment="1" applyProtection="1">
      <alignment horizontal="center" vertical="center" wrapText="1"/>
      <protection locked="0"/>
    </xf>
    <xf numFmtId="0" fontId="53" fillId="12" borderId="69" xfId="0" applyFont="1" applyFill="1" applyBorder="1" applyAlignment="1" applyProtection="1">
      <alignment horizontal="center" vertical="center" wrapText="1"/>
      <protection locked="0"/>
    </xf>
    <xf numFmtId="0" fontId="53" fillId="12" borderId="70" xfId="0" applyFont="1" applyFill="1" applyBorder="1" applyAlignment="1" applyProtection="1">
      <alignment horizontal="center" vertical="center" wrapText="1"/>
      <protection locked="0"/>
    </xf>
    <xf numFmtId="0" fontId="53" fillId="12" borderId="72" xfId="0" applyFont="1" applyFill="1" applyBorder="1" applyAlignment="1" applyProtection="1">
      <alignment horizontal="center" vertical="center" wrapText="1"/>
      <protection locked="0"/>
    </xf>
    <xf numFmtId="0" fontId="53" fillId="12" borderId="7" xfId="0" applyFont="1" applyFill="1" applyBorder="1" applyAlignment="1" applyProtection="1">
      <alignment horizontal="center" vertical="center" wrapText="1"/>
      <protection locked="0"/>
    </xf>
    <xf numFmtId="0" fontId="53" fillId="12" borderId="23" xfId="0" applyFont="1" applyFill="1" applyBorder="1" applyAlignment="1" applyProtection="1">
      <alignment horizontal="center" vertical="center" wrapText="1"/>
      <protection locked="0"/>
    </xf>
    <xf numFmtId="0" fontId="53" fillId="12" borderId="45" xfId="0" applyFont="1" applyFill="1" applyBorder="1" applyAlignment="1" applyProtection="1">
      <alignment horizontal="center" vertical="center" wrapText="1"/>
      <protection locked="0"/>
    </xf>
    <xf numFmtId="0" fontId="53" fillId="12" borderId="1" xfId="0" applyFont="1" applyFill="1" applyBorder="1" applyAlignment="1" applyProtection="1">
      <alignment horizontal="center" vertical="center" wrapText="1"/>
      <protection locked="0"/>
    </xf>
    <xf numFmtId="0" fontId="53" fillId="12" borderId="5" xfId="0" applyFont="1" applyFill="1" applyBorder="1" applyAlignment="1" applyProtection="1">
      <alignment horizontal="center" vertical="center" wrapText="1"/>
      <protection locked="0"/>
    </xf>
    <xf numFmtId="0" fontId="53" fillId="12" borderId="61" xfId="0" applyFont="1" applyFill="1" applyBorder="1" applyAlignment="1" applyProtection="1">
      <alignment horizontal="center" vertical="center" wrapText="1"/>
      <protection locked="0"/>
    </xf>
    <xf numFmtId="0" fontId="53" fillId="12" borderId="97" xfId="0" applyFont="1" applyFill="1" applyBorder="1" applyAlignment="1" applyProtection="1">
      <alignment horizontal="center" vertical="center" wrapText="1"/>
      <protection locked="0"/>
    </xf>
    <xf numFmtId="0" fontId="53" fillId="12" borderId="98" xfId="0" applyFont="1" applyFill="1" applyBorder="1" applyAlignment="1" applyProtection="1">
      <alignment horizontal="center" vertical="center" wrapText="1"/>
      <protection locked="0"/>
    </xf>
    <xf numFmtId="0" fontId="53" fillId="12" borderId="102" xfId="0" applyFont="1" applyFill="1" applyBorder="1" applyAlignment="1" applyProtection="1">
      <alignment horizontal="center" vertical="center" wrapText="1"/>
      <protection locked="0"/>
    </xf>
    <xf numFmtId="0" fontId="16" fillId="7" borderId="14" xfId="0" applyFont="1" applyFill="1" applyBorder="1" applyAlignment="1" applyProtection="1">
      <alignment horizontal="center" vertical="center" wrapText="1"/>
      <protection locked="0"/>
    </xf>
    <xf numFmtId="0" fontId="16" fillId="7" borderId="0" xfId="0" applyFont="1" applyFill="1" applyBorder="1" applyAlignment="1" applyProtection="1">
      <alignment horizontal="center" vertical="center" wrapText="1"/>
      <protection locked="0"/>
    </xf>
    <xf numFmtId="0" fontId="16" fillId="7" borderId="7" xfId="0" applyFont="1" applyFill="1" applyBorder="1" applyAlignment="1" applyProtection="1">
      <alignment horizontal="center" vertical="center" wrapText="1"/>
      <protection locked="0"/>
    </xf>
    <xf numFmtId="0" fontId="16" fillId="0" borderId="25" xfId="0" applyFont="1" applyFill="1" applyBorder="1" applyAlignment="1" applyProtection="1">
      <alignment horizontal="center" vertical="center" wrapText="1"/>
    </xf>
    <xf numFmtId="0" fontId="16" fillId="0" borderId="60" xfId="0" applyFont="1" applyFill="1" applyBorder="1" applyAlignment="1" applyProtection="1">
      <alignment horizontal="center" vertical="center" wrapText="1"/>
    </xf>
    <xf numFmtId="0" fontId="16" fillId="0" borderId="61" xfId="0" applyFont="1" applyFill="1" applyBorder="1" applyAlignment="1" applyProtection="1">
      <alignment horizontal="center" vertical="center" wrapText="1"/>
    </xf>
    <xf numFmtId="0" fontId="55" fillId="2" borderId="1" xfId="0" applyFont="1" applyFill="1" applyBorder="1" applyAlignment="1" applyProtection="1">
      <alignment horizontal="center" vertical="center"/>
      <protection locked="0"/>
    </xf>
    <xf numFmtId="0" fontId="55" fillId="2" borderId="5"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wrapText="1"/>
      <protection locked="0"/>
    </xf>
    <xf numFmtId="0" fontId="12" fillId="5" borderId="14"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7"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textRotation="90" wrapText="1"/>
    </xf>
    <xf numFmtId="0" fontId="13" fillId="0" borderId="1" xfId="0" applyFont="1" applyFill="1" applyBorder="1" applyAlignment="1" applyProtection="1">
      <alignment horizontal="center" vertical="center" textRotation="90" wrapText="1"/>
    </xf>
    <xf numFmtId="0" fontId="13" fillId="13" borderId="1" xfId="0" applyFont="1" applyFill="1" applyBorder="1" applyAlignment="1" applyProtection="1">
      <alignment horizontal="center" vertical="center" textRotation="90" wrapText="1"/>
    </xf>
    <xf numFmtId="0" fontId="12" fillId="11" borderId="61" xfId="5" applyFont="1" applyFill="1" applyBorder="1" applyAlignment="1" applyProtection="1">
      <alignment horizontal="center" vertical="center" wrapText="1"/>
      <protection locked="0"/>
    </xf>
    <xf numFmtId="0" fontId="13" fillId="0" borderId="60" xfId="0" applyFont="1" applyFill="1" applyBorder="1" applyAlignment="1" applyProtection="1">
      <alignment horizontal="center" vertical="center"/>
      <protection locked="0"/>
    </xf>
    <xf numFmtId="0" fontId="13" fillId="0" borderId="61" xfId="0" applyFont="1" applyFill="1" applyBorder="1" applyAlignment="1" applyProtection="1">
      <alignment horizontal="center" vertical="center"/>
      <protection locked="0"/>
    </xf>
    <xf numFmtId="0" fontId="12" fillId="5" borderId="57" xfId="0" applyFont="1" applyFill="1" applyBorder="1" applyAlignment="1" applyProtection="1">
      <alignment horizontal="center" vertical="center" wrapText="1"/>
      <protection locked="0"/>
    </xf>
    <xf numFmtId="0" fontId="13" fillId="0" borderId="23" xfId="0" applyFont="1" applyFill="1" applyBorder="1" applyAlignment="1" applyProtection="1">
      <alignment horizontal="center" vertical="center" wrapText="1"/>
    </xf>
    <xf numFmtId="0" fontId="13" fillId="0" borderId="23" xfId="0" applyFont="1" applyBorder="1" applyAlignment="1" applyProtection="1">
      <alignment horizontal="center" vertical="center" textRotation="90" wrapText="1"/>
    </xf>
    <xf numFmtId="0" fontId="13" fillId="0" borderId="23" xfId="0" applyFont="1" applyFill="1" applyBorder="1" applyAlignment="1" applyProtection="1">
      <alignment horizontal="center" vertical="center" textRotation="90" wrapText="1"/>
    </xf>
    <xf numFmtId="0" fontId="12" fillId="6" borderId="59" xfId="0" applyFont="1" applyFill="1" applyBorder="1" applyAlignment="1" applyProtection="1">
      <alignment horizontal="center" vertical="center" wrapText="1"/>
      <protection locked="0"/>
    </xf>
    <xf numFmtId="0" fontId="12" fillId="6" borderId="25" xfId="0" applyFont="1" applyFill="1" applyBorder="1" applyAlignment="1" applyProtection="1">
      <alignment horizontal="center" vertical="center" wrapText="1"/>
      <protection locked="0"/>
    </xf>
    <xf numFmtId="0" fontId="13" fillId="7" borderId="23" xfId="0" applyFont="1" applyFill="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2" fillId="0" borderId="23" xfId="0" applyFont="1" applyFill="1" applyBorder="1" applyAlignment="1" applyProtection="1">
      <alignment horizontal="center" vertical="center" wrapText="1"/>
      <protection locked="0"/>
    </xf>
    <xf numFmtId="0" fontId="12" fillId="0" borderId="61" xfId="0" applyFont="1" applyFill="1" applyBorder="1" applyAlignment="1" applyProtection="1">
      <alignment horizontal="center" vertical="center" wrapText="1"/>
      <protection locked="0"/>
    </xf>
    <xf numFmtId="0" fontId="13" fillId="0" borderId="61" xfId="0" applyFont="1" applyFill="1" applyBorder="1" applyAlignment="1" applyProtection="1">
      <alignment horizontal="center" vertical="center" wrapText="1"/>
    </xf>
    <xf numFmtId="0" fontId="13" fillId="0" borderId="61" xfId="0" applyFont="1" applyFill="1" applyBorder="1" applyAlignment="1" applyProtection="1">
      <alignment horizontal="center" vertical="center" textRotation="90" wrapText="1"/>
    </xf>
    <xf numFmtId="0" fontId="13" fillId="0" borderId="61" xfId="0" applyFont="1" applyBorder="1" applyAlignment="1" applyProtection="1">
      <alignment horizontal="center" vertical="center" textRotation="90" wrapText="1"/>
    </xf>
    <xf numFmtId="0" fontId="12" fillId="6" borderId="60" xfId="0" applyFont="1" applyFill="1" applyBorder="1" applyAlignment="1" applyProtection="1">
      <alignment horizontal="center" vertical="center" wrapText="1"/>
      <protection locked="0"/>
    </xf>
    <xf numFmtId="0" fontId="41" fillId="22" borderId="68" xfId="0" applyFont="1" applyFill="1" applyBorder="1" applyAlignment="1" applyProtection="1">
      <alignment horizontal="center" vertical="center" wrapText="1"/>
      <protection locked="0"/>
    </xf>
    <xf numFmtId="0" fontId="12" fillId="0" borderId="23" xfId="5" applyFont="1" applyFill="1" applyBorder="1" applyAlignment="1" applyProtection="1">
      <alignment horizontal="center" vertical="center" wrapText="1"/>
      <protection locked="0"/>
    </xf>
    <xf numFmtId="0" fontId="13" fillId="0" borderId="61" xfId="5" applyFont="1" applyFill="1" applyBorder="1" applyAlignment="1" applyProtection="1">
      <alignment horizontal="center" vertical="center" wrapText="1"/>
      <protection locked="0"/>
    </xf>
    <xf numFmtId="0" fontId="12" fillId="10" borderId="17" xfId="0" applyFont="1" applyFill="1" applyBorder="1" applyAlignment="1" applyProtection="1">
      <alignment horizontal="center" vertical="center" wrapText="1"/>
      <protection locked="0"/>
    </xf>
    <xf numFmtId="0" fontId="12" fillId="10" borderId="18"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5" fillId="7" borderId="5" xfId="0" applyFont="1" applyFill="1" applyBorder="1" applyAlignment="1" applyProtection="1">
      <alignment horizontal="center" vertical="center" wrapText="1"/>
      <protection locked="0"/>
    </xf>
    <xf numFmtId="0" fontId="15" fillId="7" borderId="3" xfId="0" applyFont="1" applyFill="1" applyBorder="1" applyAlignment="1" applyProtection="1">
      <alignment horizontal="center" vertical="center" wrapText="1"/>
      <protection locked="0"/>
    </xf>
    <xf numFmtId="0" fontId="18" fillId="5" borderId="5"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15" fillId="0" borderId="77" xfId="5" applyFont="1" applyFill="1" applyBorder="1" applyAlignment="1" applyProtection="1">
      <alignment horizontal="center" vertical="center" wrapText="1"/>
      <protection locked="0"/>
    </xf>
    <xf numFmtId="0" fontId="15" fillId="0" borderId="18" xfId="5" applyFont="1" applyFill="1" applyBorder="1" applyAlignment="1" applyProtection="1">
      <alignment horizontal="center" vertical="center" wrapText="1"/>
      <protection locked="0"/>
    </xf>
    <xf numFmtId="0" fontId="15" fillId="0" borderId="75" xfId="5" applyFont="1" applyFill="1" applyBorder="1" applyAlignment="1" applyProtection="1">
      <alignment horizontal="center" vertical="center" wrapText="1"/>
      <protection locked="0"/>
    </xf>
    <xf numFmtId="0" fontId="15" fillId="0" borderId="5" xfId="5" applyFont="1" applyFill="1" applyBorder="1" applyAlignment="1" applyProtection="1">
      <alignment horizontal="center" vertical="center" wrapText="1"/>
      <protection locked="0"/>
    </xf>
    <xf numFmtId="0" fontId="15" fillId="0" borderId="6" xfId="5" applyFont="1" applyFill="1" applyBorder="1" applyAlignment="1" applyProtection="1">
      <alignment horizontal="center" vertical="center" wrapText="1"/>
      <protection locked="0"/>
    </xf>
    <xf numFmtId="0" fontId="15" fillId="0" borderId="3" xfId="5" applyFont="1" applyFill="1" applyBorder="1" applyAlignment="1" applyProtection="1">
      <alignment horizontal="center" vertical="center" wrapText="1"/>
      <protection locked="0"/>
    </xf>
    <xf numFmtId="0" fontId="30" fillId="11" borderId="77" xfId="5" applyFont="1" applyFill="1" applyBorder="1" applyAlignment="1" applyProtection="1">
      <alignment horizontal="center" vertical="center" wrapText="1"/>
      <protection locked="0"/>
    </xf>
    <xf numFmtId="0" fontId="30" fillId="11" borderId="18" xfId="5" applyFont="1" applyFill="1" applyBorder="1" applyAlignment="1" applyProtection="1">
      <alignment horizontal="center" vertical="center" wrapText="1"/>
      <protection locked="0"/>
    </xf>
    <xf numFmtId="0" fontId="15" fillId="0" borderId="1" xfId="5" applyFont="1" applyFill="1" applyBorder="1" applyAlignment="1" applyProtection="1">
      <alignment horizontal="center" vertical="center" wrapText="1"/>
      <protection locked="0"/>
    </xf>
    <xf numFmtId="0" fontId="48" fillId="23" borderId="46" xfId="0" applyFont="1" applyFill="1" applyBorder="1" applyAlignment="1" applyProtection="1">
      <alignment horizontal="center" vertical="center" wrapText="1"/>
      <protection locked="0"/>
    </xf>
    <xf numFmtId="0" fontId="48" fillId="23" borderId="7" xfId="0" applyFont="1" applyFill="1" applyBorder="1" applyAlignment="1" applyProtection="1">
      <alignment horizontal="center" vertical="center" wrapText="1"/>
      <protection locked="0"/>
    </xf>
    <xf numFmtId="0" fontId="48" fillId="23" borderId="27" xfId="0" applyFont="1" applyFill="1" applyBorder="1" applyAlignment="1" applyProtection="1">
      <alignment horizontal="center" vertical="center" wrapText="1"/>
      <protection locked="0"/>
    </xf>
    <xf numFmtId="0" fontId="18" fillId="0" borderId="1" xfId="5" applyFont="1" applyFill="1" applyBorder="1" applyAlignment="1" applyProtection="1">
      <alignment horizontal="center" vertical="center" wrapText="1"/>
      <protection locked="0"/>
    </xf>
    <xf numFmtId="0" fontId="18" fillId="10" borderId="1" xfId="0" applyFont="1" applyFill="1" applyBorder="1" applyAlignment="1" applyProtection="1">
      <alignment horizontal="center" vertical="center"/>
      <protection locked="0"/>
    </xf>
    <xf numFmtId="0" fontId="12" fillId="0" borderId="1" xfId="5" applyFont="1" applyFill="1" applyBorder="1" applyAlignment="1" applyProtection="1">
      <alignment horizontal="center" vertical="center" wrapText="1"/>
      <protection locked="0"/>
    </xf>
    <xf numFmtId="0" fontId="30" fillId="0" borderId="1" xfId="5" applyFont="1" applyFill="1" applyBorder="1" applyAlignment="1" applyProtection="1">
      <alignment horizontal="center" vertical="center" wrapText="1"/>
      <protection locked="0"/>
    </xf>
    <xf numFmtId="14" fontId="12" fillId="0" borderId="1" xfId="5" applyNumberFormat="1" applyFont="1" applyFill="1" applyBorder="1" applyAlignment="1" applyProtection="1">
      <alignment horizontal="center" vertical="center" wrapText="1"/>
      <protection locked="0"/>
    </xf>
    <xf numFmtId="0" fontId="48" fillId="9" borderId="7" xfId="0" applyFont="1" applyFill="1" applyBorder="1" applyAlignment="1" applyProtection="1">
      <alignment horizontal="center" vertical="center" wrapText="1"/>
      <protection locked="0"/>
    </xf>
    <xf numFmtId="0" fontId="48" fillId="9" borderId="27" xfId="0" applyFont="1" applyFill="1" applyBorder="1" applyAlignment="1" applyProtection="1">
      <alignment horizontal="center" vertical="center" wrapText="1"/>
      <protection locked="0"/>
    </xf>
    <xf numFmtId="0" fontId="15" fillId="0" borderId="63" xfId="5" applyFont="1" applyFill="1" applyBorder="1" applyAlignment="1" applyProtection="1">
      <alignment horizontal="center" vertical="center" wrapText="1"/>
      <protection locked="0"/>
    </xf>
    <xf numFmtId="0" fontId="15" fillId="0" borderId="64" xfId="5" applyFont="1" applyFill="1" applyBorder="1" applyAlignment="1" applyProtection="1">
      <alignment horizontal="center" vertical="center" wrapText="1"/>
      <protection locked="0"/>
    </xf>
    <xf numFmtId="0" fontId="15" fillId="0" borderId="65" xfId="5" applyFont="1" applyFill="1" applyBorder="1" applyAlignment="1" applyProtection="1">
      <alignment horizontal="center" vertical="center" wrapText="1"/>
      <protection locked="0"/>
    </xf>
    <xf numFmtId="0" fontId="30" fillId="5" borderId="12" xfId="0" applyFont="1" applyFill="1" applyBorder="1" applyAlignment="1" applyProtection="1">
      <alignment horizontal="center" vertical="center" wrapText="1"/>
      <protection locked="0"/>
    </xf>
    <xf numFmtId="0" fontId="41" fillId="22" borderId="12" xfId="0" applyFont="1" applyFill="1" applyBorder="1" applyAlignment="1" applyProtection="1">
      <alignment horizontal="center" vertical="center" wrapText="1"/>
      <protection locked="0"/>
    </xf>
    <xf numFmtId="0" fontId="13" fillId="0" borderId="17"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13" fillId="0" borderId="20" xfId="0" applyFont="1" applyFill="1" applyBorder="1" applyAlignment="1" applyProtection="1">
      <alignment horizontal="center" vertical="center" wrapText="1"/>
      <protection locked="0"/>
    </xf>
    <xf numFmtId="0" fontId="13" fillId="0" borderId="22" xfId="0" applyFont="1" applyFill="1" applyBorder="1" applyAlignment="1" applyProtection="1">
      <alignment horizontal="center" vertical="center" wrapText="1"/>
      <protection locked="0"/>
    </xf>
    <xf numFmtId="0" fontId="13" fillId="0" borderId="21"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6" fillId="11" borderId="20" xfId="5" applyFont="1" applyFill="1" applyBorder="1" applyAlignment="1" applyProtection="1">
      <alignment horizontal="center" vertical="center" wrapText="1"/>
      <protection locked="0"/>
    </xf>
    <xf numFmtId="0" fontId="6" fillId="11" borderId="21" xfId="5" applyFont="1" applyFill="1" applyBorder="1" applyAlignment="1" applyProtection="1">
      <alignment horizontal="center" vertical="center" wrapText="1"/>
      <protection locked="0"/>
    </xf>
    <xf numFmtId="0" fontId="6" fillId="11" borderId="9" xfId="5" applyFont="1" applyFill="1" applyBorder="1" applyAlignment="1" applyProtection="1">
      <alignment horizontal="center" vertical="center" wrapText="1"/>
      <protection locked="0"/>
    </xf>
    <xf numFmtId="0" fontId="6" fillId="11" borderId="10" xfId="5" applyFont="1" applyFill="1" applyBorder="1" applyAlignment="1" applyProtection="1">
      <alignment horizontal="center" vertical="center" wrapText="1"/>
      <protection locked="0"/>
    </xf>
    <xf numFmtId="164" fontId="13" fillId="0" borderId="20" xfId="0" applyNumberFormat="1" applyFont="1" applyFill="1" applyBorder="1" applyAlignment="1" applyProtection="1">
      <alignment horizontal="center" vertical="center" wrapText="1"/>
      <protection locked="0"/>
    </xf>
    <xf numFmtId="164" fontId="13" fillId="0" borderId="21" xfId="0" applyNumberFormat="1" applyFont="1" applyFill="1" applyBorder="1" applyAlignment="1" applyProtection="1">
      <alignment horizontal="center" vertical="center" wrapText="1"/>
      <protection locked="0"/>
    </xf>
    <xf numFmtId="164" fontId="13" fillId="0" borderId="11" xfId="0" applyNumberFormat="1" applyFont="1" applyFill="1" applyBorder="1" applyAlignment="1" applyProtection="1">
      <alignment horizontal="center" vertical="center" wrapText="1"/>
      <protection locked="0"/>
    </xf>
    <xf numFmtId="164" fontId="13" fillId="0" borderId="8" xfId="0" applyNumberFormat="1" applyFont="1" applyFill="1" applyBorder="1" applyAlignment="1" applyProtection="1">
      <alignment horizontal="center" vertical="center" wrapText="1"/>
      <protection locked="0"/>
    </xf>
    <xf numFmtId="0" fontId="12" fillId="10" borderId="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protection locked="0"/>
    </xf>
    <xf numFmtId="0" fontId="7" fillId="0" borderId="22"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7" fillId="0" borderId="9"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7" xfId="0"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6" fillId="11" borderId="11" xfId="5" applyFont="1" applyFill="1" applyBorder="1" applyAlignment="1" applyProtection="1">
      <alignment horizontal="center" vertical="center" wrapText="1"/>
      <protection locked="0"/>
    </xf>
    <xf numFmtId="0" fontId="6" fillId="11" borderId="8" xfId="5" applyFont="1" applyFill="1" applyBorder="1" applyAlignment="1" applyProtection="1">
      <alignment horizontal="center" vertical="center" wrapText="1"/>
      <protection locked="0"/>
    </xf>
    <xf numFmtId="0" fontId="12" fillId="0" borderId="20" xfId="0" applyFont="1"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wrapText="1"/>
      <protection locked="0"/>
    </xf>
    <xf numFmtId="0" fontId="12" fillId="0" borderId="21"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16" fillId="21"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6" fillId="2" borderId="6" xfId="0" applyFont="1" applyFill="1" applyBorder="1" applyAlignment="1" applyProtection="1">
      <alignment horizontal="center" vertical="top"/>
      <protection locked="0"/>
    </xf>
    <xf numFmtId="0" fontId="16" fillId="2" borderId="0" xfId="0" applyFont="1" applyFill="1" applyBorder="1" applyAlignment="1" applyProtection="1">
      <alignment horizontal="center" vertical="top"/>
      <protection locked="0"/>
    </xf>
    <xf numFmtId="0" fontId="18" fillId="0" borderId="20" xfId="0" applyFont="1" applyFill="1" applyBorder="1" applyAlignment="1" applyProtection="1">
      <alignment horizontal="left" vertical="top"/>
      <protection locked="0"/>
    </xf>
    <xf numFmtId="0" fontId="18" fillId="0" borderId="22" xfId="0" applyFont="1" applyFill="1" applyBorder="1" applyAlignment="1" applyProtection="1">
      <alignment horizontal="left" vertical="top"/>
      <protection locked="0"/>
    </xf>
    <xf numFmtId="0" fontId="18" fillId="0" borderId="21" xfId="0" applyFont="1" applyFill="1" applyBorder="1" applyAlignment="1" applyProtection="1">
      <alignment horizontal="left" vertical="top"/>
      <protection locked="0"/>
    </xf>
    <xf numFmtId="0" fontId="18" fillId="0" borderId="9" xfId="0" applyFont="1" applyFill="1" applyBorder="1" applyAlignment="1" applyProtection="1">
      <alignment horizontal="left" vertical="top"/>
      <protection locked="0"/>
    </xf>
    <xf numFmtId="0" fontId="18" fillId="0" borderId="0" xfId="0" applyFont="1" applyFill="1" applyBorder="1" applyAlignment="1" applyProtection="1">
      <alignment horizontal="left" vertical="top"/>
      <protection locked="0"/>
    </xf>
    <xf numFmtId="0" fontId="18" fillId="0" borderId="10" xfId="0" applyFont="1" applyFill="1" applyBorder="1" applyAlignment="1" applyProtection="1">
      <alignment horizontal="left" vertical="top"/>
      <protection locked="0"/>
    </xf>
    <xf numFmtId="0" fontId="12" fillId="2" borderId="7" xfId="0" applyFont="1" applyFill="1" applyBorder="1" applyAlignment="1" applyProtection="1">
      <alignment horizontal="center" vertical="top"/>
      <protection locked="0"/>
    </xf>
    <xf numFmtId="0" fontId="12" fillId="2" borderId="0" xfId="0" applyFont="1" applyFill="1" applyBorder="1" applyAlignment="1" applyProtection="1">
      <alignment horizontal="center" vertical="top"/>
      <protection locked="0"/>
    </xf>
    <xf numFmtId="0" fontId="16" fillId="2" borderId="7" xfId="0" applyFont="1" applyFill="1" applyBorder="1" applyAlignment="1" applyProtection="1">
      <alignment horizontal="center" vertical="top"/>
      <protection locked="0"/>
    </xf>
    <xf numFmtId="0" fontId="16" fillId="21" borderId="1" xfId="0" applyFont="1" applyFill="1" applyBorder="1" applyAlignment="1" applyProtection="1">
      <alignment horizontal="center" vertical="top" wrapText="1"/>
      <protection locked="0"/>
    </xf>
    <xf numFmtId="0" fontId="14" fillId="0" borderId="6"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protection locked="0"/>
    </xf>
    <xf numFmtId="0" fontId="14" fillId="0" borderId="1" xfId="0" applyFont="1" applyFill="1" applyBorder="1" applyAlignment="1" applyProtection="1">
      <alignment horizontal="left" vertical="top" wrapText="1"/>
      <protection locked="0"/>
    </xf>
    <xf numFmtId="0" fontId="16" fillId="21" borderId="5" xfId="0" applyFont="1" applyFill="1" applyBorder="1" applyAlignment="1" applyProtection="1">
      <alignment horizontal="center" vertical="center" wrapText="1"/>
      <protection locked="0"/>
    </xf>
    <xf numFmtId="0" fontId="16" fillId="21" borderId="6" xfId="0" applyFont="1" applyFill="1" applyBorder="1" applyAlignment="1" applyProtection="1">
      <alignment horizontal="center" vertical="center" wrapText="1"/>
      <protection locked="0"/>
    </xf>
    <xf numFmtId="0" fontId="16" fillId="21" borderId="3"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center" vertical="center"/>
      <protection locked="0"/>
    </xf>
  </cellXfs>
  <cellStyles count="9">
    <cellStyle name="Hipervínculo" xfId="1" builtinId="8" hidden="1"/>
    <cellStyle name="Hipervínculo" xfId="3" builtinId="8" hidden="1"/>
    <cellStyle name="Hipervínculo" xfId="8" builtinId="8"/>
    <cellStyle name="Hipervínculo visitado" xfId="2" builtinId="9" hidden="1"/>
    <cellStyle name="Hipervínculo visitado" xfId="4" builtinId="9" hidden="1"/>
    <cellStyle name="Millares [0]" xfId="7" builtinId="6"/>
    <cellStyle name="Normal" xfId="0" builtinId="0"/>
    <cellStyle name="Normal 2" xfId="5" xr:uid="{00000000-0005-0000-0000-000005000000}"/>
    <cellStyle name="Porcentaje" xfId="6" builtinId="5"/>
  </cellStyles>
  <dxfs count="232">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FFFF99"/>
      <color rgb="FFFFFFCC"/>
      <color rgb="FFFFFFFF"/>
      <color rgb="FFFFCC66"/>
      <color rgb="FFFFCC99"/>
      <color rgb="FFFFFF00"/>
      <color rgb="FFFF9900"/>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10</xdr:col>
      <xdr:colOff>609600</xdr:colOff>
      <xdr:row>115</xdr:row>
      <xdr:rowOff>38100</xdr:rowOff>
    </xdr:from>
    <xdr:to>
      <xdr:col>11</xdr:col>
      <xdr:colOff>2271032</xdr:colOff>
      <xdr:row>119</xdr:row>
      <xdr:rowOff>95252</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6450" y="39690675"/>
          <a:ext cx="3577318" cy="873577"/>
        </a:xfrm>
        <a:prstGeom prst="rect">
          <a:avLst/>
        </a:prstGeom>
      </xdr:spPr>
    </xdr:pic>
    <xdr:clientData/>
  </xdr:twoCellAnchor>
  <xdr:twoCellAnchor editAs="oneCell">
    <xdr:from>
      <xdr:col>1</xdr:col>
      <xdr:colOff>326571</xdr:colOff>
      <xdr:row>2</xdr:row>
      <xdr:rowOff>108858</xdr:rowOff>
    </xdr:from>
    <xdr:to>
      <xdr:col>2</xdr:col>
      <xdr:colOff>1149803</xdr:colOff>
      <xdr:row>4</xdr:row>
      <xdr:rowOff>336778</xdr:rowOff>
    </xdr:to>
    <xdr:pic>
      <xdr:nvPicPr>
        <xdr:cNvPr id="4" name="Imagen 3">
          <a:extLst>
            <a:ext uri="{FF2B5EF4-FFF2-40B4-BE49-F238E27FC236}">
              <a16:creationId xmlns:a16="http://schemas.microsoft.com/office/drawing/2014/main" id="{19B294F8-DA3E-4DDC-840A-C1D7B08CB6F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8571" y="503465"/>
          <a:ext cx="1762125" cy="10715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1755322</xdr:colOff>
      <xdr:row>238</xdr:row>
      <xdr:rowOff>40823</xdr:rowOff>
    </xdr:from>
    <xdr:to>
      <xdr:col>9</xdr:col>
      <xdr:colOff>199573</xdr:colOff>
      <xdr:row>245</xdr:row>
      <xdr:rowOff>185057</xdr:rowOff>
    </xdr:to>
    <xdr:pic>
      <xdr:nvPicPr>
        <xdr:cNvPr id="3" name="Imagen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6947" y="80736623"/>
          <a:ext cx="4625976" cy="1477734"/>
        </a:xfrm>
        <a:prstGeom prst="rect">
          <a:avLst/>
        </a:prstGeom>
      </xdr:spPr>
    </xdr:pic>
    <xdr:clientData/>
  </xdr:twoCellAnchor>
  <xdr:twoCellAnchor editAs="oneCell">
    <xdr:from>
      <xdr:col>1</xdr:col>
      <xdr:colOff>209550</xdr:colOff>
      <xdr:row>1</xdr:row>
      <xdr:rowOff>0</xdr:rowOff>
    </xdr:from>
    <xdr:to>
      <xdr:col>2</xdr:col>
      <xdr:colOff>476250</xdr:colOff>
      <xdr:row>3</xdr:row>
      <xdr:rowOff>476250</xdr:rowOff>
    </xdr:to>
    <xdr:pic>
      <xdr:nvPicPr>
        <xdr:cNvPr id="4" name="Imagen 3">
          <a:extLst>
            <a:ext uri="{FF2B5EF4-FFF2-40B4-BE49-F238E27FC236}">
              <a16:creationId xmlns:a16="http://schemas.microsoft.com/office/drawing/2014/main" id="{F1C3E70D-4A06-43EF-94D8-DB3EBB3E96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350" y="133350"/>
          <a:ext cx="2609850" cy="1333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352425</xdr:colOff>
      <xdr:row>27</xdr:row>
      <xdr:rowOff>16669</xdr:rowOff>
    </xdr:from>
    <xdr:to>
      <xdr:col>15</xdr:col>
      <xdr:colOff>495299</xdr:colOff>
      <xdr:row>31</xdr:row>
      <xdr:rowOff>76200</xdr:rowOff>
    </xdr:to>
    <xdr:pic>
      <xdr:nvPicPr>
        <xdr:cNvPr id="2" name="Imagen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0575" y="11113294"/>
          <a:ext cx="2933699" cy="859631"/>
        </a:xfrm>
        <a:prstGeom prst="rect">
          <a:avLst/>
        </a:prstGeom>
      </xdr:spPr>
    </xdr:pic>
    <xdr:clientData/>
  </xdr:twoCellAnchor>
  <xdr:twoCellAnchor editAs="oneCell">
    <xdr:from>
      <xdr:col>1</xdr:col>
      <xdr:colOff>257175</xdr:colOff>
      <xdr:row>1</xdr:row>
      <xdr:rowOff>233362</xdr:rowOff>
    </xdr:from>
    <xdr:to>
      <xdr:col>3</xdr:col>
      <xdr:colOff>514350</xdr:colOff>
      <xdr:row>6</xdr:row>
      <xdr:rowOff>28575</xdr:rowOff>
    </xdr:to>
    <xdr:pic>
      <xdr:nvPicPr>
        <xdr:cNvPr id="3" name="Imagen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414337"/>
          <a:ext cx="1743075" cy="10334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594863</xdr:colOff>
      <xdr:row>14</xdr:row>
      <xdr:rowOff>1307441</xdr:rowOff>
    </xdr:from>
    <xdr:to>
      <xdr:col>15</xdr:col>
      <xdr:colOff>707417</xdr:colOff>
      <xdr:row>18</xdr:row>
      <xdr:rowOff>107216</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00995" y="14336922"/>
          <a:ext cx="3886611" cy="1157918"/>
        </a:xfrm>
        <a:prstGeom prst="rect">
          <a:avLst/>
        </a:prstGeom>
      </xdr:spPr>
    </xdr:pic>
    <xdr:clientData/>
  </xdr:twoCellAnchor>
  <xdr:twoCellAnchor editAs="oneCell">
    <xdr:from>
      <xdr:col>1</xdr:col>
      <xdr:colOff>111125</xdr:colOff>
      <xdr:row>2</xdr:row>
      <xdr:rowOff>365125</xdr:rowOff>
    </xdr:from>
    <xdr:to>
      <xdr:col>2</xdr:col>
      <xdr:colOff>936625</xdr:colOff>
      <xdr:row>4</xdr:row>
      <xdr:rowOff>357188</xdr:rowOff>
    </xdr:to>
    <xdr:pic>
      <xdr:nvPicPr>
        <xdr:cNvPr id="5" name="Imagen 4">
          <a:extLst>
            <a:ext uri="{FF2B5EF4-FFF2-40B4-BE49-F238E27FC236}">
              <a16:creationId xmlns:a16="http://schemas.microsoft.com/office/drawing/2014/main" id="{237AB0B3-6959-4A09-9ADF-060DDFA74C8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3125" y="762000"/>
          <a:ext cx="1762125" cy="10715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1452564</xdr:colOff>
      <xdr:row>48</xdr:row>
      <xdr:rowOff>0</xdr:rowOff>
    </xdr:from>
    <xdr:to>
      <xdr:col>12</xdr:col>
      <xdr:colOff>588852</xdr:colOff>
      <xdr:row>52</xdr:row>
      <xdr:rowOff>39648</xdr:rowOff>
    </xdr:to>
    <xdr:pic>
      <xdr:nvPicPr>
        <xdr:cNvPr id="4" name="Imagen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17064" y="46684406"/>
          <a:ext cx="5256100" cy="1304583"/>
        </a:xfrm>
        <a:prstGeom prst="rect">
          <a:avLst/>
        </a:prstGeom>
      </xdr:spPr>
    </xdr:pic>
    <xdr:clientData/>
  </xdr:twoCellAnchor>
  <xdr:twoCellAnchor editAs="oneCell">
    <xdr:from>
      <xdr:col>1</xdr:col>
      <xdr:colOff>95250</xdr:colOff>
      <xdr:row>1</xdr:row>
      <xdr:rowOff>400050</xdr:rowOff>
    </xdr:from>
    <xdr:to>
      <xdr:col>2</xdr:col>
      <xdr:colOff>904875</xdr:colOff>
      <xdr:row>3</xdr:row>
      <xdr:rowOff>233363</xdr:rowOff>
    </xdr:to>
    <xdr:pic>
      <xdr:nvPicPr>
        <xdr:cNvPr id="5" name="Imagen 4">
          <a:extLst>
            <a:ext uri="{FF2B5EF4-FFF2-40B4-BE49-F238E27FC236}">
              <a16:creationId xmlns:a16="http://schemas.microsoft.com/office/drawing/2014/main" id="{887BEB99-E822-46B7-8B43-5708147F32B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533400"/>
          <a:ext cx="1762125" cy="10715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500062</xdr:colOff>
      <xdr:row>87</xdr:row>
      <xdr:rowOff>116680</xdr:rowOff>
    </xdr:from>
    <xdr:to>
      <xdr:col>12</xdr:col>
      <xdr:colOff>1354820</xdr:colOff>
      <xdr:row>96</xdr:row>
      <xdr:rowOff>49249</xdr:rowOff>
    </xdr:to>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21750" y="21500305"/>
          <a:ext cx="4136913" cy="1193006"/>
        </a:xfrm>
        <a:prstGeom prst="rect">
          <a:avLst/>
        </a:prstGeom>
      </xdr:spPr>
    </xdr:pic>
    <xdr:clientData/>
  </xdr:twoCellAnchor>
  <xdr:twoCellAnchor editAs="oneCell">
    <xdr:from>
      <xdr:col>1</xdr:col>
      <xdr:colOff>92075</xdr:colOff>
      <xdr:row>2</xdr:row>
      <xdr:rowOff>28575</xdr:rowOff>
    </xdr:from>
    <xdr:to>
      <xdr:col>2</xdr:col>
      <xdr:colOff>762000</xdr:colOff>
      <xdr:row>5</xdr:row>
      <xdr:rowOff>32184</xdr:rowOff>
    </xdr:to>
    <xdr:pic>
      <xdr:nvPicPr>
        <xdr:cNvPr id="4" name="Imagen 3">
          <a:extLst>
            <a:ext uri="{FF2B5EF4-FFF2-40B4-BE49-F238E27FC236}">
              <a16:creationId xmlns:a16="http://schemas.microsoft.com/office/drawing/2014/main" id="{5068B198-A760-40B9-9CA5-03F57FFB0A7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325" y="419100"/>
          <a:ext cx="1851025" cy="11318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550333</xdr:colOff>
      <xdr:row>85</xdr:row>
      <xdr:rowOff>600605</xdr:rowOff>
    </xdr:from>
    <xdr:to>
      <xdr:col>28</xdr:col>
      <xdr:colOff>127265</xdr:colOff>
      <xdr:row>89</xdr:row>
      <xdr:rowOff>82780</xdr:rowOff>
    </xdr:to>
    <xdr:pic>
      <xdr:nvPicPr>
        <xdr:cNvPr id="5" name="Imagen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79000" y="63783105"/>
          <a:ext cx="4631532" cy="1299104"/>
        </a:xfrm>
        <a:prstGeom prst="rect">
          <a:avLst/>
        </a:prstGeom>
      </xdr:spPr>
    </xdr:pic>
    <xdr:clientData/>
  </xdr:twoCellAnchor>
  <xdr:twoCellAnchor editAs="oneCell">
    <xdr:from>
      <xdr:col>2</xdr:col>
      <xdr:colOff>619125</xdr:colOff>
      <xdr:row>1</xdr:row>
      <xdr:rowOff>71437</xdr:rowOff>
    </xdr:from>
    <xdr:to>
      <xdr:col>4</xdr:col>
      <xdr:colOff>1571625</xdr:colOff>
      <xdr:row>4</xdr:row>
      <xdr:rowOff>35681</xdr:rowOff>
    </xdr:to>
    <xdr:pic>
      <xdr:nvPicPr>
        <xdr:cNvPr id="4" name="Imagen 3">
          <a:extLst>
            <a:ext uri="{FF2B5EF4-FFF2-40B4-BE49-F238E27FC236}">
              <a16:creationId xmlns:a16="http://schemas.microsoft.com/office/drawing/2014/main" id="{23915065-1581-4E76-92B4-B81BB02580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0" y="214312"/>
          <a:ext cx="3143250" cy="13573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41</xdr:col>
      <xdr:colOff>1415144</xdr:colOff>
      <xdr:row>241</xdr:row>
      <xdr:rowOff>58509</xdr:rowOff>
    </xdr:from>
    <xdr:to>
      <xdr:col>45</xdr:col>
      <xdr:colOff>250374</xdr:colOff>
      <xdr:row>250</xdr:row>
      <xdr:rowOff>14856</xdr:rowOff>
    </xdr:to>
    <xdr:pic>
      <xdr:nvPicPr>
        <xdr:cNvPr id="5" name="Imagen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35823" y="66121188"/>
          <a:ext cx="5189765" cy="1451883"/>
        </a:xfrm>
        <a:prstGeom prst="rect">
          <a:avLst/>
        </a:prstGeom>
      </xdr:spPr>
    </xdr:pic>
    <xdr:clientData/>
  </xdr:twoCellAnchor>
  <xdr:twoCellAnchor editAs="oneCell">
    <xdr:from>
      <xdr:col>2</xdr:col>
      <xdr:colOff>500062</xdr:colOff>
      <xdr:row>1</xdr:row>
      <xdr:rowOff>0</xdr:rowOff>
    </xdr:from>
    <xdr:to>
      <xdr:col>4</xdr:col>
      <xdr:colOff>55560</xdr:colOff>
      <xdr:row>4</xdr:row>
      <xdr:rowOff>6802</xdr:rowOff>
    </xdr:to>
    <xdr:pic>
      <xdr:nvPicPr>
        <xdr:cNvPr id="4" name="Imagen 3">
          <a:extLst>
            <a:ext uri="{FF2B5EF4-FFF2-40B4-BE49-F238E27FC236}">
              <a16:creationId xmlns:a16="http://schemas.microsoft.com/office/drawing/2014/main" id="{CF1E2D9C-9E68-402F-8430-DE3E6194E44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2937" y="71438"/>
          <a:ext cx="3167062" cy="13811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46</xdr:col>
      <xdr:colOff>2136322</xdr:colOff>
      <xdr:row>232</xdr:row>
      <xdr:rowOff>326573</xdr:rowOff>
    </xdr:from>
    <xdr:to>
      <xdr:col>46</xdr:col>
      <xdr:colOff>7720694</xdr:colOff>
      <xdr:row>237</xdr:row>
      <xdr:rowOff>13610</xdr:rowOff>
    </xdr:to>
    <xdr:pic>
      <xdr:nvPicPr>
        <xdr:cNvPr id="3" name="Imagen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099322" y="169204823"/>
          <a:ext cx="5584372" cy="1592037"/>
        </a:xfrm>
        <a:prstGeom prst="rect">
          <a:avLst/>
        </a:prstGeom>
      </xdr:spPr>
    </xdr:pic>
    <xdr:clientData/>
  </xdr:twoCellAnchor>
  <xdr:twoCellAnchor editAs="oneCell">
    <xdr:from>
      <xdr:col>1</xdr:col>
      <xdr:colOff>1920875</xdr:colOff>
      <xdr:row>1</xdr:row>
      <xdr:rowOff>0</xdr:rowOff>
    </xdr:from>
    <xdr:to>
      <xdr:col>3</xdr:col>
      <xdr:colOff>682625</xdr:colOff>
      <xdr:row>4</xdr:row>
      <xdr:rowOff>47625</xdr:rowOff>
    </xdr:to>
    <xdr:pic>
      <xdr:nvPicPr>
        <xdr:cNvPr id="4" name="Imagen 3">
          <a:extLst>
            <a:ext uri="{FF2B5EF4-FFF2-40B4-BE49-F238E27FC236}">
              <a16:creationId xmlns:a16="http://schemas.microsoft.com/office/drawing/2014/main" id="{260B21CD-3CA0-429F-A266-1BA5FBEC496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47875" y="349250"/>
          <a:ext cx="1762125" cy="10953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1452566</xdr:colOff>
      <xdr:row>18</xdr:row>
      <xdr:rowOff>59531</xdr:rowOff>
    </xdr:from>
    <xdr:to>
      <xdr:col>11</xdr:col>
      <xdr:colOff>255480</xdr:colOff>
      <xdr:row>22</xdr:row>
      <xdr:rowOff>134370</xdr:rowOff>
    </xdr:to>
    <xdr:pic>
      <xdr:nvPicPr>
        <xdr:cNvPr id="4" name="Imagen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04" y="6369844"/>
          <a:ext cx="5220382" cy="1369218"/>
        </a:xfrm>
        <a:prstGeom prst="rect">
          <a:avLst/>
        </a:prstGeom>
      </xdr:spPr>
    </xdr:pic>
    <xdr:clientData/>
  </xdr:twoCellAnchor>
  <xdr:twoCellAnchor editAs="oneCell">
    <xdr:from>
      <xdr:col>1</xdr:col>
      <xdr:colOff>217714</xdr:colOff>
      <xdr:row>1</xdr:row>
      <xdr:rowOff>122464</xdr:rowOff>
    </xdr:from>
    <xdr:to>
      <xdr:col>3</xdr:col>
      <xdr:colOff>47624</xdr:colOff>
      <xdr:row>3</xdr:row>
      <xdr:rowOff>350384</xdr:rowOff>
    </xdr:to>
    <xdr:pic>
      <xdr:nvPicPr>
        <xdr:cNvPr id="3" name="Imagen 2">
          <a:extLst>
            <a:ext uri="{FF2B5EF4-FFF2-40B4-BE49-F238E27FC236}">
              <a16:creationId xmlns:a16="http://schemas.microsoft.com/office/drawing/2014/main" id="{01538116-5364-489E-AC93-2A089F11DD1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3785" y="244928"/>
          <a:ext cx="1762125" cy="10715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1755322</xdr:colOff>
      <xdr:row>238</xdr:row>
      <xdr:rowOff>40823</xdr:rowOff>
    </xdr:from>
    <xdr:to>
      <xdr:col>14</xdr:col>
      <xdr:colOff>9073</xdr:colOff>
      <xdr:row>245</xdr:row>
      <xdr:rowOff>185057</xdr:rowOff>
    </xdr:to>
    <xdr:pic>
      <xdr:nvPicPr>
        <xdr:cNvPr id="4" name="Imagen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980397" y="83270273"/>
          <a:ext cx="5610226" cy="1477734"/>
        </a:xfrm>
        <a:prstGeom prst="rect">
          <a:avLst/>
        </a:prstGeom>
      </xdr:spPr>
    </xdr:pic>
    <xdr:clientData/>
  </xdr:twoCellAnchor>
  <xdr:twoCellAnchor editAs="oneCell">
    <xdr:from>
      <xdr:col>1</xdr:col>
      <xdr:colOff>476250</xdr:colOff>
      <xdr:row>1</xdr:row>
      <xdr:rowOff>38100</xdr:rowOff>
    </xdr:from>
    <xdr:to>
      <xdr:col>2</xdr:col>
      <xdr:colOff>400050</xdr:colOff>
      <xdr:row>3</xdr:row>
      <xdr:rowOff>514350</xdr:rowOff>
    </xdr:to>
    <xdr:pic>
      <xdr:nvPicPr>
        <xdr:cNvPr id="5" name="Imagen 4">
          <a:extLst>
            <a:ext uri="{FF2B5EF4-FFF2-40B4-BE49-F238E27FC236}">
              <a16:creationId xmlns:a16="http://schemas.microsoft.com/office/drawing/2014/main" id="{C67D095B-C7AB-4640-9A8E-1DAA3039A9B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171450"/>
          <a:ext cx="2266950" cy="1333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hyperlink" Target="http://intranet.agenciadetierras.gov.co/index.php/gestion-de-la-informacion/" TargetMode="External"/><Relationship Id="rId13" Type="http://schemas.openxmlformats.org/officeDocument/2006/relationships/drawing" Target="../drawings/drawing7.xml"/><Relationship Id="rId3" Type="http://schemas.openxmlformats.org/officeDocument/2006/relationships/hyperlink" Target="https://www.agenciadetierras.gov.co/wp-content/uploads/2019/09/Manual-Agencia-de-Tierras-Web-Intranet-1.pdf" TargetMode="External"/><Relationship Id="rId7" Type="http://schemas.openxmlformats.org/officeDocument/2006/relationships/hyperlink" Target="http://intranet.agenciadetierras.gov.co/index.php/gestion-de-la-informacion/" TargetMode="External"/><Relationship Id="rId12" Type="http://schemas.openxmlformats.org/officeDocument/2006/relationships/printerSettings" Target="../printerSettings/printerSettings7.bin"/><Relationship Id="rId2" Type="http://schemas.openxmlformats.org/officeDocument/2006/relationships/hyperlink" Target="https://agenciadetierras-my.sharepoint.com/:f:/g/personal/ingri_vallejo_agenciadetierras_gov_co/EuhV02JP2ZdIoIpOouKLYkwBpCHUsbvmoOFhfbuSMkXcZA?e=sEXT2d" TargetMode="External"/><Relationship Id="rId1" Type="http://schemas.openxmlformats.org/officeDocument/2006/relationships/hyperlink" Target="https://agenciadetierras-my.sharepoint.com/:f:/g/personal/ingri_vallejo_agenciadetierras_gov_co/Er16WEHQN65HmlB70rg_gLEBQJ8HFR_xBxvQ1Pnqf59YlA?e=Xvfby8" TargetMode="External"/><Relationship Id="rId6" Type="http://schemas.openxmlformats.org/officeDocument/2006/relationships/hyperlink" Target="http://intranet.agenciadetierras.gov.co/index.php/gestion-de-la-informacion/" TargetMode="External"/><Relationship Id="rId11" Type="http://schemas.openxmlformats.org/officeDocument/2006/relationships/hyperlink" Target="http://intranet.agenciadetierras.gov.co/wp-content/uploads/2020/11/SEYM-P-003-CONTROL-DE-CALIDAD-Y-DE-SALIDAS-NO-CONFORMES-.pdf" TargetMode="External"/><Relationship Id="rId5" Type="http://schemas.openxmlformats.org/officeDocument/2006/relationships/hyperlink" Target="http://intranet.agenciadetierras.gov.co/wp-content/uploads/2020/07/GINFO-P-009-GENERACI%C3%93N-COPIAS-DE-RESPALDO-DE-LA-INFORMACI%C3%93N-CRITICA-DE-LA-ANT.pdf" TargetMode="External"/><Relationship Id="rId10" Type="http://schemas.openxmlformats.org/officeDocument/2006/relationships/hyperlink" Target="http://intranet.agenciadetierras.gov.co/wp-content/uploads/2019/05/INTI-P-001-CONTROL-DE-LA-INFORMACI%C3%93N-DOCUMENTADA-V-2-1.pdf" TargetMode="External"/><Relationship Id="rId4" Type="http://schemas.openxmlformats.org/officeDocument/2006/relationships/hyperlink" Target="https://www.agenciadetierras.gov.co/wp-content/uploads/2018/05/COGGI-P-001-POLITICA-DE-COMUNICACION-INTERNA-Y-EXTERNA.pdf" TargetMode="External"/><Relationship Id="rId9" Type="http://schemas.openxmlformats.org/officeDocument/2006/relationships/hyperlink" Target="http://intranet.agenciadetierras.gov.co/index.php/gestion-de-la-informacion/"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20"/>
  <sheetViews>
    <sheetView showGridLines="0" zoomScaleNormal="100" workbookViewId="0"/>
  </sheetViews>
  <sheetFormatPr baseColWidth="10" defaultColWidth="11.42578125" defaultRowHeight="15" x14ac:dyDescent="0.25"/>
  <cols>
    <col min="1" max="1" width="11.42578125" style="1"/>
    <col min="2" max="2" width="14.140625" style="1" customWidth="1"/>
    <col min="3" max="3" width="21.28515625" style="1" customWidth="1"/>
    <col min="4" max="4" width="15" style="1" customWidth="1"/>
    <col min="5" max="5" width="18.140625" style="1" customWidth="1"/>
    <col min="6" max="6" width="14" style="1" customWidth="1"/>
    <col min="7" max="7" width="13.5703125" style="1" customWidth="1"/>
    <col min="8" max="8" width="14.5703125" style="1" customWidth="1"/>
    <col min="9" max="9" width="16.85546875" style="1" customWidth="1"/>
    <col min="10" max="10" width="34.28515625" style="1" customWidth="1"/>
    <col min="11" max="11" width="28.7109375" style="1" customWidth="1"/>
    <col min="12" max="12" width="38.140625" style="1" customWidth="1"/>
    <col min="13" max="13" width="59.28515625" style="1" customWidth="1"/>
    <col min="14" max="14" width="17.85546875" style="1" customWidth="1"/>
    <col min="15" max="15" width="11.42578125" style="1" customWidth="1"/>
    <col min="16" max="17" width="11.42578125" style="1"/>
    <col min="18" max="18" width="11.42578125" style="1" customWidth="1"/>
    <col min="19" max="16384" width="11.42578125" style="1"/>
  </cols>
  <sheetData>
    <row r="2" spans="2:18" ht="15.75" thickBot="1" x14ac:dyDescent="0.3"/>
    <row r="3" spans="2:18" s="2" customFormat="1" ht="39" customHeight="1" thickTop="1" x14ac:dyDescent="0.25">
      <c r="B3" s="652"/>
      <c r="C3" s="653"/>
      <c r="D3" s="658" t="s">
        <v>148</v>
      </c>
      <c r="E3" s="658"/>
      <c r="F3" s="609" t="s">
        <v>585</v>
      </c>
      <c r="G3" s="610"/>
      <c r="H3" s="610"/>
      <c r="I3" s="610"/>
      <c r="J3" s="610"/>
      <c r="K3" s="610"/>
      <c r="L3" s="610"/>
      <c r="M3" s="611"/>
      <c r="N3" s="658" t="s">
        <v>149</v>
      </c>
      <c r="O3" s="658"/>
      <c r="P3" s="604" t="s">
        <v>588</v>
      </c>
      <c r="Q3" s="605"/>
      <c r="R3" s="606"/>
    </row>
    <row r="4" spans="2:18" s="2" customFormat="1" ht="27.75" customHeight="1" x14ac:dyDescent="0.25">
      <c r="B4" s="654"/>
      <c r="C4" s="655"/>
      <c r="D4" s="659" t="s">
        <v>150</v>
      </c>
      <c r="E4" s="659"/>
      <c r="F4" s="612" t="s">
        <v>586</v>
      </c>
      <c r="G4" s="613"/>
      <c r="H4" s="613"/>
      <c r="I4" s="613"/>
      <c r="J4" s="613"/>
      <c r="K4" s="613"/>
      <c r="L4" s="613"/>
      <c r="M4" s="614"/>
      <c r="N4" s="659" t="s">
        <v>151</v>
      </c>
      <c r="O4" s="659"/>
      <c r="P4" s="601">
        <v>2</v>
      </c>
      <c r="Q4" s="602"/>
      <c r="R4" s="603"/>
    </row>
    <row r="5" spans="2:18" s="2" customFormat="1" ht="42" customHeight="1" thickBot="1" x14ac:dyDescent="0.3">
      <c r="B5" s="656"/>
      <c r="C5" s="657"/>
      <c r="D5" s="660" t="s">
        <v>152</v>
      </c>
      <c r="E5" s="660"/>
      <c r="F5" s="615" t="s">
        <v>587</v>
      </c>
      <c r="G5" s="615"/>
      <c r="H5" s="615"/>
      <c r="I5" s="615"/>
      <c r="J5" s="615"/>
      <c r="K5" s="615"/>
      <c r="L5" s="615"/>
      <c r="M5" s="615"/>
      <c r="N5" s="647" t="s">
        <v>573</v>
      </c>
      <c r="O5" s="648"/>
      <c r="P5" s="649">
        <v>43776</v>
      </c>
      <c r="Q5" s="650"/>
      <c r="R5" s="651"/>
    </row>
    <row r="6" spans="2:18" ht="23.25" customHeight="1" thickBot="1" x14ac:dyDescent="0.3">
      <c r="B6" s="620" t="s">
        <v>640</v>
      </c>
      <c r="C6" s="621"/>
      <c r="D6" s="621"/>
      <c r="E6" s="621"/>
      <c r="F6" s="621"/>
      <c r="G6" s="621"/>
      <c r="H6" s="621"/>
      <c r="I6" s="621"/>
      <c r="J6" s="621"/>
      <c r="K6" s="621"/>
      <c r="L6" s="621"/>
      <c r="M6" s="621"/>
      <c r="N6" s="621"/>
      <c r="O6" s="621"/>
      <c r="P6" s="621"/>
      <c r="Q6" s="621"/>
      <c r="R6" s="622"/>
    </row>
    <row r="7" spans="2:18" ht="57.75" customHeight="1" thickBot="1" x14ac:dyDescent="0.3">
      <c r="B7" s="623" t="s">
        <v>818</v>
      </c>
      <c r="C7" s="624"/>
      <c r="D7" s="624"/>
      <c r="E7" s="624"/>
      <c r="F7" s="624"/>
      <c r="G7" s="624"/>
      <c r="H7" s="624"/>
      <c r="I7" s="624"/>
      <c r="J7" s="624"/>
      <c r="K7" s="624"/>
      <c r="L7" s="624"/>
      <c r="M7" s="624"/>
      <c r="N7" s="624"/>
      <c r="O7" s="624"/>
      <c r="P7" s="624"/>
      <c r="Q7" s="625"/>
      <c r="R7" s="626"/>
    </row>
    <row r="8" spans="2:18" ht="27.75" customHeight="1" thickBot="1" x14ac:dyDescent="0.3">
      <c r="B8" s="37"/>
      <c r="C8" s="16"/>
      <c r="D8" s="16"/>
      <c r="E8" s="16"/>
      <c r="F8" s="16"/>
      <c r="G8" s="16"/>
      <c r="H8" s="16"/>
      <c r="I8" s="16"/>
      <c r="J8" s="16"/>
      <c r="K8" s="16"/>
      <c r="L8" s="16"/>
      <c r="M8" s="16"/>
      <c r="N8" s="16"/>
      <c r="O8" s="16"/>
      <c r="P8" s="16"/>
      <c r="Q8" s="16"/>
      <c r="R8" s="38"/>
    </row>
    <row r="9" spans="2:18" ht="32.25" customHeight="1" thickTop="1" thickBot="1" x14ac:dyDescent="0.3">
      <c r="B9" s="501"/>
      <c r="C9" s="627" t="s">
        <v>153</v>
      </c>
      <c r="D9" s="39" t="s">
        <v>154</v>
      </c>
      <c r="E9" s="508"/>
      <c r="F9" s="509"/>
      <c r="G9" s="510"/>
      <c r="H9" s="510"/>
      <c r="I9" s="510"/>
      <c r="J9" s="16"/>
      <c r="K9" s="607" t="s">
        <v>174</v>
      </c>
      <c r="L9" s="607"/>
      <c r="M9" s="607" t="s">
        <v>173</v>
      </c>
      <c r="N9" s="607"/>
      <c r="O9" s="607" t="s">
        <v>175</v>
      </c>
      <c r="P9" s="607"/>
      <c r="Q9" s="16"/>
      <c r="R9" s="38"/>
    </row>
    <row r="10" spans="2:18" ht="32.25" customHeight="1" thickTop="1" thickBot="1" x14ac:dyDescent="0.3">
      <c r="B10" s="501"/>
      <c r="C10" s="628"/>
      <c r="D10" s="39" t="s">
        <v>24</v>
      </c>
      <c r="E10" s="506"/>
      <c r="F10" s="509"/>
      <c r="G10" s="509"/>
      <c r="H10" s="510"/>
      <c r="I10" s="510"/>
      <c r="J10" s="16"/>
      <c r="K10" s="586" t="s">
        <v>25</v>
      </c>
      <c r="L10" s="586"/>
      <c r="M10" s="586" t="s">
        <v>32</v>
      </c>
      <c r="N10" s="586"/>
      <c r="O10" s="608" t="s">
        <v>176</v>
      </c>
      <c r="P10" s="608"/>
      <c r="Q10" s="502"/>
      <c r="R10" s="38"/>
    </row>
    <row r="11" spans="2:18" ht="32.25" customHeight="1" thickTop="1" thickBot="1" x14ac:dyDescent="0.3">
      <c r="B11" s="501"/>
      <c r="C11" s="628"/>
      <c r="D11" s="39" t="s">
        <v>26</v>
      </c>
      <c r="E11" s="503"/>
      <c r="F11" s="506"/>
      <c r="G11" s="509"/>
      <c r="H11" s="510"/>
      <c r="I11" s="510"/>
      <c r="J11" s="16"/>
      <c r="K11" s="586" t="s">
        <v>25</v>
      </c>
      <c r="L11" s="586"/>
      <c r="M11" s="586" t="s">
        <v>24</v>
      </c>
      <c r="N11" s="586"/>
      <c r="O11" s="608" t="s">
        <v>176</v>
      </c>
      <c r="P11" s="608"/>
      <c r="Q11" s="502"/>
      <c r="R11" s="38"/>
    </row>
    <row r="12" spans="2:18" ht="32.25" customHeight="1" thickTop="1" thickBot="1" x14ac:dyDescent="0.3">
      <c r="B12" s="501"/>
      <c r="C12" s="628"/>
      <c r="D12" s="39" t="s">
        <v>28</v>
      </c>
      <c r="E12" s="503"/>
      <c r="F12" s="503"/>
      <c r="G12" s="506"/>
      <c r="H12" s="509"/>
      <c r="I12" s="510"/>
      <c r="J12" s="16"/>
      <c r="K12" s="586" t="s">
        <v>25</v>
      </c>
      <c r="L12" s="586"/>
      <c r="M12" s="586" t="s">
        <v>26</v>
      </c>
      <c r="N12" s="586"/>
      <c r="O12" s="608" t="s">
        <v>176</v>
      </c>
      <c r="P12" s="608"/>
      <c r="Q12" s="502"/>
      <c r="R12" s="38"/>
    </row>
    <row r="13" spans="2:18" ht="32.25" customHeight="1" thickTop="1" thickBot="1" x14ac:dyDescent="0.3">
      <c r="B13" s="501"/>
      <c r="C13" s="629"/>
      <c r="D13" s="39" t="s">
        <v>66</v>
      </c>
      <c r="E13" s="504"/>
      <c r="F13" s="505"/>
      <c r="G13" s="507"/>
      <c r="H13" s="509"/>
      <c r="I13" s="510"/>
      <c r="J13" s="16"/>
      <c r="K13" s="586" t="s">
        <v>25</v>
      </c>
      <c r="L13" s="586"/>
      <c r="M13" s="586" t="s">
        <v>28</v>
      </c>
      <c r="N13" s="586"/>
      <c r="O13" s="608" t="s">
        <v>176</v>
      </c>
      <c r="P13" s="608"/>
      <c r="Q13" s="502"/>
      <c r="R13" s="38"/>
    </row>
    <row r="14" spans="2:18" ht="32.25" customHeight="1" thickTop="1" thickBot="1" x14ac:dyDescent="0.3">
      <c r="B14" s="37"/>
      <c r="C14" s="16"/>
      <c r="D14" s="16"/>
      <c r="E14" s="39" t="s">
        <v>155</v>
      </c>
      <c r="F14" s="39" t="s">
        <v>156</v>
      </c>
      <c r="G14" s="39" t="s">
        <v>57</v>
      </c>
      <c r="H14" s="39" t="s">
        <v>29</v>
      </c>
      <c r="I14" s="39" t="s">
        <v>25</v>
      </c>
      <c r="J14" s="16"/>
      <c r="K14" s="586" t="s">
        <v>25</v>
      </c>
      <c r="L14" s="586"/>
      <c r="M14" s="586" t="s">
        <v>66</v>
      </c>
      <c r="N14" s="586"/>
      <c r="O14" s="608" t="s">
        <v>176</v>
      </c>
      <c r="P14" s="608"/>
      <c r="Q14" s="502"/>
      <c r="R14" s="38"/>
    </row>
    <row r="15" spans="2:18" ht="33.75" customHeight="1" thickTop="1" thickBot="1" x14ac:dyDescent="0.3">
      <c r="B15" s="37"/>
      <c r="C15" s="16"/>
      <c r="D15" s="16"/>
      <c r="E15" s="630" t="s">
        <v>6</v>
      </c>
      <c r="F15" s="631"/>
      <c r="G15" s="631"/>
      <c r="H15" s="631"/>
      <c r="I15" s="632"/>
      <c r="J15" s="16"/>
      <c r="K15" s="586" t="s">
        <v>29</v>
      </c>
      <c r="L15" s="586"/>
      <c r="M15" s="586" t="s">
        <v>32</v>
      </c>
      <c r="N15" s="586"/>
      <c r="O15" s="608" t="s">
        <v>176</v>
      </c>
      <c r="P15" s="608"/>
      <c r="Q15" s="502"/>
      <c r="R15" s="38"/>
    </row>
    <row r="16" spans="2:18" ht="33.75" customHeight="1" thickTop="1" thickBot="1" x14ac:dyDescent="0.3">
      <c r="B16" s="37"/>
      <c r="C16" s="16"/>
      <c r="D16" s="16"/>
      <c r="E16" s="104"/>
      <c r="F16" s="104"/>
      <c r="G16" s="104"/>
      <c r="H16" s="104"/>
      <c r="I16" s="104"/>
      <c r="J16" s="16"/>
      <c r="K16" s="586" t="s">
        <v>29</v>
      </c>
      <c r="L16" s="586"/>
      <c r="M16" s="586" t="s">
        <v>24</v>
      </c>
      <c r="N16" s="586"/>
      <c r="O16" s="608" t="s">
        <v>176</v>
      </c>
      <c r="P16" s="608"/>
      <c r="Q16" s="502"/>
      <c r="R16" s="38"/>
    </row>
    <row r="17" spans="2:18" ht="33.75" customHeight="1" x14ac:dyDescent="0.25">
      <c r="B17" s="37"/>
      <c r="C17" s="616" t="s">
        <v>605</v>
      </c>
      <c r="D17" s="617"/>
      <c r="E17" s="617"/>
      <c r="F17" s="617"/>
      <c r="G17" s="617"/>
      <c r="H17" s="617"/>
      <c r="I17" s="617"/>
      <c r="J17" s="16"/>
      <c r="K17" s="586" t="s">
        <v>29</v>
      </c>
      <c r="L17" s="586"/>
      <c r="M17" s="586" t="s">
        <v>26</v>
      </c>
      <c r="N17" s="586"/>
      <c r="O17" s="608" t="s">
        <v>176</v>
      </c>
      <c r="P17" s="608"/>
      <c r="Q17" s="502"/>
      <c r="R17" s="38"/>
    </row>
    <row r="18" spans="2:18" ht="47.25" customHeight="1" x14ac:dyDescent="0.25">
      <c r="B18" s="37"/>
      <c r="C18" s="57" t="s">
        <v>615</v>
      </c>
      <c r="D18" s="597" t="s">
        <v>621</v>
      </c>
      <c r="E18" s="597"/>
      <c r="F18" s="597"/>
      <c r="G18" s="597"/>
      <c r="H18" s="597"/>
      <c r="I18" s="597"/>
      <c r="J18" s="16"/>
      <c r="K18" s="586" t="s">
        <v>29</v>
      </c>
      <c r="L18" s="586"/>
      <c r="M18" s="586" t="s">
        <v>28</v>
      </c>
      <c r="N18" s="586"/>
      <c r="O18" s="618" t="s">
        <v>177</v>
      </c>
      <c r="P18" s="618"/>
      <c r="Q18" s="502"/>
      <c r="R18" s="38"/>
    </row>
    <row r="19" spans="2:18" ht="47.25" customHeight="1" x14ac:dyDescent="0.25">
      <c r="B19" s="37"/>
      <c r="C19" s="57" t="s">
        <v>616</v>
      </c>
      <c r="D19" s="597" t="s">
        <v>622</v>
      </c>
      <c r="E19" s="597"/>
      <c r="F19" s="597"/>
      <c r="G19" s="597"/>
      <c r="H19" s="597"/>
      <c r="I19" s="597"/>
      <c r="J19" s="16"/>
      <c r="K19" s="586" t="s">
        <v>29</v>
      </c>
      <c r="L19" s="586"/>
      <c r="M19" s="586" t="s">
        <v>66</v>
      </c>
      <c r="N19" s="586"/>
      <c r="O19" s="618" t="s">
        <v>177</v>
      </c>
      <c r="P19" s="618"/>
      <c r="Q19" s="502"/>
      <c r="R19" s="38"/>
    </row>
    <row r="20" spans="2:18" ht="47.25" customHeight="1" x14ac:dyDescent="0.25">
      <c r="B20" s="37"/>
      <c r="C20" s="57" t="s">
        <v>617</v>
      </c>
      <c r="D20" s="597" t="s">
        <v>624</v>
      </c>
      <c r="E20" s="597"/>
      <c r="F20" s="597"/>
      <c r="G20" s="597"/>
      <c r="H20" s="597"/>
      <c r="I20" s="597"/>
      <c r="J20" s="16"/>
      <c r="K20" s="586" t="s">
        <v>57</v>
      </c>
      <c r="L20" s="586"/>
      <c r="M20" s="586" t="s">
        <v>32</v>
      </c>
      <c r="N20" s="586"/>
      <c r="O20" s="608" t="s">
        <v>176</v>
      </c>
      <c r="P20" s="608"/>
      <c r="Q20" s="502"/>
      <c r="R20" s="38"/>
    </row>
    <row r="21" spans="2:18" ht="47.25" customHeight="1" x14ac:dyDescent="0.25">
      <c r="B21" s="37"/>
      <c r="C21" s="57" t="s">
        <v>800</v>
      </c>
      <c r="D21" s="597" t="s">
        <v>623</v>
      </c>
      <c r="E21" s="597"/>
      <c r="F21" s="597"/>
      <c r="G21" s="597"/>
      <c r="H21" s="597"/>
      <c r="I21" s="597"/>
      <c r="J21" s="16"/>
      <c r="K21" s="586" t="s">
        <v>57</v>
      </c>
      <c r="L21" s="586"/>
      <c r="M21" s="586" t="s">
        <v>24</v>
      </c>
      <c r="N21" s="586"/>
      <c r="O21" s="618" t="s">
        <v>177</v>
      </c>
      <c r="P21" s="618"/>
      <c r="Q21" s="502"/>
      <c r="R21" s="38"/>
    </row>
    <row r="22" spans="2:18" ht="47.25" customHeight="1" x14ac:dyDescent="0.25">
      <c r="B22" s="37"/>
      <c r="C22" s="57" t="s">
        <v>618</v>
      </c>
      <c r="D22" s="597" t="s">
        <v>626</v>
      </c>
      <c r="E22" s="597"/>
      <c r="F22" s="597"/>
      <c r="G22" s="597"/>
      <c r="H22" s="597"/>
      <c r="I22" s="597"/>
      <c r="J22" s="16"/>
      <c r="K22" s="586" t="s">
        <v>57</v>
      </c>
      <c r="L22" s="586"/>
      <c r="M22" s="586" t="s">
        <v>26</v>
      </c>
      <c r="N22" s="586"/>
      <c r="O22" s="618" t="s">
        <v>177</v>
      </c>
      <c r="P22" s="618"/>
      <c r="Q22" s="502"/>
      <c r="R22" s="38"/>
    </row>
    <row r="23" spans="2:18" ht="47.25" customHeight="1" x14ac:dyDescent="0.25">
      <c r="B23" s="37"/>
      <c r="C23" s="57" t="s">
        <v>803</v>
      </c>
      <c r="D23" s="597" t="s">
        <v>625</v>
      </c>
      <c r="E23" s="597"/>
      <c r="F23" s="597"/>
      <c r="G23" s="597"/>
      <c r="H23" s="597"/>
      <c r="I23" s="597"/>
      <c r="J23" s="16"/>
      <c r="K23" s="586" t="s">
        <v>57</v>
      </c>
      <c r="L23" s="586"/>
      <c r="M23" s="586" t="s">
        <v>28</v>
      </c>
      <c r="N23" s="586"/>
      <c r="O23" s="619" t="s">
        <v>178</v>
      </c>
      <c r="P23" s="619"/>
      <c r="Q23" s="502"/>
      <c r="R23" s="38"/>
    </row>
    <row r="24" spans="2:18" ht="47.25" customHeight="1" x14ac:dyDescent="0.25">
      <c r="B24" s="37"/>
      <c r="C24" s="57" t="s">
        <v>802</v>
      </c>
      <c r="D24" s="597" t="s">
        <v>627</v>
      </c>
      <c r="E24" s="597"/>
      <c r="F24" s="597"/>
      <c r="G24" s="597"/>
      <c r="H24" s="597"/>
      <c r="I24" s="597"/>
      <c r="J24" s="16"/>
      <c r="K24" s="586" t="s">
        <v>57</v>
      </c>
      <c r="L24" s="586"/>
      <c r="M24" s="586" t="s">
        <v>66</v>
      </c>
      <c r="N24" s="586"/>
      <c r="O24" s="619" t="s">
        <v>178</v>
      </c>
      <c r="P24" s="619"/>
      <c r="Q24" s="502"/>
      <c r="R24" s="38"/>
    </row>
    <row r="25" spans="2:18" ht="47.25" customHeight="1" x14ac:dyDescent="0.25">
      <c r="B25" s="37"/>
      <c r="C25" s="57" t="s">
        <v>619</v>
      </c>
      <c r="D25" s="597" t="s">
        <v>620</v>
      </c>
      <c r="E25" s="597"/>
      <c r="F25" s="597"/>
      <c r="G25" s="597"/>
      <c r="H25" s="597"/>
      <c r="I25" s="597"/>
      <c r="J25" s="16"/>
      <c r="K25" s="586" t="s">
        <v>156</v>
      </c>
      <c r="L25" s="586"/>
      <c r="M25" s="586" t="s">
        <v>32</v>
      </c>
      <c r="N25" s="586"/>
      <c r="O25" s="618" t="s">
        <v>177</v>
      </c>
      <c r="P25" s="618"/>
      <c r="Q25" s="502"/>
      <c r="R25" s="38"/>
    </row>
    <row r="26" spans="2:18" ht="47.25" customHeight="1" x14ac:dyDescent="0.25">
      <c r="B26" s="37"/>
      <c r="C26" s="57" t="s">
        <v>604</v>
      </c>
      <c r="D26" s="597" t="s">
        <v>604</v>
      </c>
      <c r="E26" s="597"/>
      <c r="F26" s="597"/>
      <c r="G26" s="597"/>
      <c r="H26" s="597"/>
      <c r="I26" s="597"/>
      <c r="J26" s="16"/>
      <c r="K26" s="586" t="s">
        <v>156</v>
      </c>
      <c r="L26" s="586"/>
      <c r="M26" s="586" t="s">
        <v>24</v>
      </c>
      <c r="N26" s="586"/>
      <c r="O26" s="618" t="s">
        <v>177</v>
      </c>
      <c r="P26" s="618"/>
      <c r="Q26" s="502"/>
      <c r="R26" s="38"/>
    </row>
    <row r="27" spans="2:18" ht="33.75" customHeight="1" x14ac:dyDescent="0.25">
      <c r="B27" s="37"/>
      <c r="C27" s="16"/>
      <c r="D27" s="16"/>
      <c r="E27" s="28"/>
      <c r="F27" s="28"/>
      <c r="G27" s="28"/>
      <c r="H27" s="28"/>
      <c r="I27" s="28"/>
      <c r="J27" s="16"/>
      <c r="K27" s="586" t="s">
        <v>156</v>
      </c>
      <c r="L27" s="586"/>
      <c r="M27" s="586" t="s">
        <v>26</v>
      </c>
      <c r="N27" s="586"/>
      <c r="O27" s="619" t="s">
        <v>178</v>
      </c>
      <c r="P27" s="619"/>
      <c r="Q27" s="502"/>
      <c r="R27" s="38"/>
    </row>
    <row r="28" spans="2:18" ht="60.75" customHeight="1" x14ac:dyDescent="0.25">
      <c r="B28" s="37"/>
      <c r="C28" s="682" t="s">
        <v>873</v>
      </c>
      <c r="D28" s="682"/>
      <c r="E28" s="682"/>
      <c r="F28" s="682"/>
      <c r="G28" s="682"/>
      <c r="H28" s="682"/>
      <c r="I28" s="682"/>
      <c r="J28" s="16"/>
      <c r="K28" s="586" t="s">
        <v>156</v>
      </c>
      <c r="L28" s="586"/>
      <c r="M28" s="586" t="s">
        <v>28</v>
      </c>
      <c r="N28" s="586"/>
      <c r="O28" s="596" t="s">
        <v>179</v>
      </c>
      <c r="P28" s="596"/>
      <c r="Q28" s="502"/>
      <c r="R28" s="38"/>
    </row>
    <row r="29" spans="2:18" ht="33.75" customHeight="1" x14ac:dyDescent="0.25">
      <c r="B29" s="37"/>
      <c r="C29" s="40">
        <v>1</v>
      </c>
      <c r="D29" s="40"/>
      <c r="E29" s="28"/>
      <c r="F29" s="28"/>
      <c r="G29" s="28"/>
      <c r="H29" s="28"/>
      <c r="I29" s="28"/>
      <c r="J29" s="16"/>
      <c r="K29" s="586" t="s">
        <v>156</v>
      </c>
      <c r="L29" s="586"/>
      <c r="M29" s="586" t="s">
        <v>66</v>
      </c>
      <c r="N29" s="586"/>
      <c r="O29" s="596" t="s">
        <v>179</v>
      </c>
      <c r="P29" s="596"/>
      <c r="Q29" s="502"/>
      <c r="R29" s="38"/>
    </row>
    <row r="30" spans="2:18" ht="33.75" customHeight="1" x14ac:dyDescent="0.25">
      <c r="B30" s="37"/>
      <c r="C30" s="40">
        <v>2</v>
      </c>
      <c r="D30" s="40"/>
      <c r="E30" s="28"/>
      <c r="F30" s="28"/>
      <c r="G30" s="28"/>
      <c r="H30" s="28"/>
      <c r="I30" s="28"/>
      <c r="J30" s="16"/>
      <c r="K30" s="586" t="s">
        <v>155</v>
      </c>
      <c r="L30" s="586"/>
      <c r="M30" s="586" t="s">
        <v>32</v>
      </c>
      <c r="N30" s="586"/>
      <c r="O30" s="618" t="s">
        <v>177</v>
      </c>
      <c r="P30" s="618"/>
      <c r="Q30" s="502"/>
      <c r="R30" s="38"/>
    </row>
    <row r="31" spans="2:18" ht="33.75" customHeight="1" x14ac:dyDescent="0.25">
      <c r="B31" s="37"/>
      <c r="C31" s="40">
        <v>3</v>
      </c>
      <c r="D31" s="40"/>
      <c r="E31" s="28"/>
      <c r="F31" s="28"/>
      <c r="G31" s="28"/>
      <c r="H31" s="28"/>
      <c r="I31" s="28"/>
      <c r="J31" s="16"/>
      <c r="K31" s="586" t="s">
        <v>155</v>
      </c>
      <c r="L31" s="586"/>
      <c r="M31" s="586" t="s">
        <v>24</v>
      </c>
      <c r="N31" s="586"/>
      <c r="O31" s="619" t="s">
        <v>178</v>
      </c>
      <c r="P31" s="619"/>
      <c r="Q31" s="502"/>
      <c r="R31" s="38"/>
    </row>
    <row r="32" spans="2:18" ht="33.75" customHeight="1" x14ac:dyDescent="0.25">
      <c r="B32" s="37"/>
      <c r="C32" s="40">
        <v>4</v>
      </c>
      <c r="D32" s="40"/>
      <c r="E32" s="28"/>
      <c r="F32" s="28"/>
      <c r="G32" s="28"/>
      <c r="H32" s="28"/>
      <c r="I32" s="28"/>
      <c r="J32" s="16"/>
      <c r="K32" s="586" t="s">
        <v>155</v>
      </c>
      <c r="L32" s="586"/>
      <c r="M32" s="586" t="s">
        <v>26</v>
      </c>
      <c r="N32" s="586"/>
      <c r="O32" s="596" t="s">
        <v>179</v>
      </c>
      <c r="P32" s="596"/>
      <c r="Q32" s="502"/>
      <c r="R32" s="38"/>
    </row>
    <row r="33" spans="2:18" ht="33.75" customHeight="1" x14ac:dyDescent="0.25">
      <c r="B33" s="37"/>
      <c r="C33" s="40">
        <v>5</v>
      </c>
      <c r="D33" s="40"/>
      <c r="E33" s="28"/>
      <c r="F33" s="28"/>
      <c r="G33" s="28"/>
      <c r="H33" s="28"/>
      <c r="I33" s="28"/>
      <c r="J33" s="16"/>
      <c r="K33" s="586" t="s">
        <v>155</v>
      </c>
      <c r="L33" s="586"/>
      <c r="M33" s="586" t="s">
        <v>28</v>
      </c>
      <c r="N33" s="586"/>
      <c r="O33" s="596" t="s">
        <v>179</v>
      </c>
      <c r="P33" s="596"/>
      <c r="Q33" s="502"/>
      <c r="R33" s="38"/>
    </row>
    <row r="34" spans="2:18" ht="33.75" customHeight="1" x14ac:dyDescent="0.25">
      <c r="B34" s="37"/>
      <c r="C34" s="40">
        <v>6</v>
      </c>
      <c r="D34" s="40"/>
      <c r="E34" s="28"/>
      <c r="F34" s="28"/>
      <c r="G34" s="28"/>
      <c r="H34" s="28"/>
      <c r="I34" s="28"/>
      <c r="J34" s="16"/>
      <c r="K34" s="586" t="s">
        <v>155</v>
      </c>
      <c r="L34" s="586"/>
      <c r="M34" s="586" t="s">
        <v>66</v>
      </c>
      <c r="N34" s="586"/>
      <c r="O34" s="596" t="s">
        <v>179</v>
      </c>
      <c r="P34" s="596"/>
      <c r="Q34" s="502"/>
      <c r="R34" s="38"/>
    </row>
    <row r="35" spans="2:18" ht="33.75" customHeight="1" x14ac:dyDescent="0.25">
      <c r="B35" s="37"/>
      <c r="C35" s="16"/>
      <c r="D35" s="16"/>
      <c r="E35" s="28"/>
      <c r="F35" s="28"/>
      <c r="G35" s="28"/>
      <c r="H35" s="28"/>
      <c r="I35" s="28"/>
      <c r="J35" s="16"/>
      <c r="K35" s="27"/>
      <c r="L35" s="27"/>
      <c r="M35" s="27"/>
      <c r="N35" s="27"/>
      <c r="O35" s="28"/>
      <c r="P35" s="28"/>
      <c r="Q35" s="28"/>
      <c r="R35" s="38"/>
    </row>
    <row r="36" spans="2:18" ht="33.75" customHeight="1" thickBot="1" x14ac:dyDescent="0.3">
      <c r="B36" s="37"/>
      <c r="C36" s="16"/>
      <c r="D36" s="16"/>
      <c r="E36" s="28"/>
      <c r="F36" s="28"/>
      <c r="G36" s="28"/>
      <c r="H36" s="28"/>
      <c r="I36" s="28"/>
      <c r="J36" s="16"/>
      <c r="K36" s="27"/>
      <c r="L36" s="27"/>
      <c r="M36" s="27"/>
      <c r="N36" s="27"/>
      <c r="O36" s="28"/>
      <c r="P36" s="28"/>
      <c r="Q36" s="28"/>
      <c r="R36" s="38"/>
    </row>
    <row r="37" spans="2:18" ht="23.25" customHeight="1" thickBot="1" x14ac:dyDescent="0.3">
      <c r="B37" s="593" t="s">
        <v>589</v>
      </c>
      <c r="C37" s="594"/>
      <c r="D37" s="594"/>
      <c r="E37" s="594"/>
      <c r="F37" s="594"/>
      <c r="G37" s="594"/>
      <c r="H37" s="594"/>
      <c r="I37" s="594"/>
      <c r="J37" s="594"/>
      <c r="K37" s="594"/>
      <c r="L37" s="594"/>
      <c r="M37" s="594"/>
      <c r="N37" s="594"/>
      <c r="O37" s="594"/>
      <c r="P37" s="594"/>
      <c r="Q37" s="594"/>
      <c r="R37" s="595"/>
    </row>
    <row r="38" spans="2:18" ht="16.5" thickBot="1" x14ac:dyDescent="0.3">
      <c r="B38" s="37"/>
      <c r="C38" s="16"/>
      <c r="D38" s="16"/>
      <c r="E38" s="16"/>
      <c r="F38" s="16"/>
      <c r="G38" s="16"/>
      <c r="H38" s="16"/>
      <c r="I38" s="16"/>
      <c r="J38" s="16"/>
      <c r="K38" s="16"/>
      <c r="L38" s="16"/>
      <c r="M38" s="16"/>
      <c r="N38" s="16"/>
      <c r="O38" s="16"/>
      <c r="P38" s="16"/>
      <c r="Q38" s="16"/>
      <c r="R38" s="38"/>
    </row>
    <row r="39" spans="2:18" s="25" customFormat="1" ht="28.5" customHeight="1" x14ac:dyDescent="0.3">
      <c r="B39" s="37"/>
      <c r="C39" s="661" t="s">
        <v>229</v>
      </c>
      <c r="D39" s="662"/>
      <c r="E39" s="662"/>
      <c r="F39" s="662"/>
      <c r="G39" s="663"/>
      <c r="H39" s="41"/>
      <c r="I39" s="664" t="s">
        <v>590</v>
      </c>
      <c r="J39" s="665"/>
      <c r="K39" s="665"/>
      <c r="L39" s="665"/>
      <c r="M39" s="666"/>
      <c r="N39" s="42"/>
      <c r="O39" s="42"/>
      <c r="P39" s="42"/>
      <c r="Q39" s="42"/>
      <c r="R39" s="38"/>
    </row>
    <row r="40" spans="2:18" s="25" customFormat="1" ht="28.5" customHeight="1" thickBot="1" x14ac:dyDescent="0.35">
      <c r="B40" s="37"/>
      <c r="C40" s="43" t="s">
        <v>215</v>
      </c>
      <c r="D40" s="44" t="s">
        <v>216</v>
      </c>
      <c r="E40" s="681" t="s">
        <v>217</v>
      </c>
      <c r="F40" s="681"/>
      <c r="G40" s="45" t="s">
        <v>218</v>
      </c>
      <c r="H40" s="16"/>
      <c r="I40" s="46" t="s">
        <v>215</v>
      </c>
      <c r="J40" s="47" t="s">
        <v>216</v>
      </c>
      <c r="K40" s="667" t="s">
        <v>591</v>
      </c>
      <c r="L40" s="668"/>
      <c r="M40" s="48" t="s">
        <v>592</v>
      </c>
      <c r="N40" s="49"/>
      <c r="O40" s="50"/>
      <c r="P40" s="50"/>
      <c r="Q40" s="50"/>
      <c r="R40" s="38"/>
    </row>
    <row r="41" spans="2:18" ht="253.5" customHeight="1" x14ac:dyDescent="0.25">
      <c r="B41" s="37"/>
      <c r="C41" s="51">
        <v>5</v>
      </c>
      <c r="D41" s="52" t="s">
        <v>32</v>
      </c>
      <c r="E41" s="688" t="s">
        <v>219</v>
      </c>
      <c r="F41" s="688"/>
      <c r="G41" s="53" t="s">
        <v>220</v>
      </c>
      <c r="H41" s="16"/>
      <c r="I41" s="54">
        <v>5</v>
      </c>
      <c r="J41" s="95" t="s">
        <v>25</v>
      </c>
      <c r="K41" s="669" t="s">
        <v>593</v>
      </c>
      <c r="L41" s="670"/>
      <c r="M41" s="55" t="s">
        <v>594</v>
      </c>
      <c r="N41" s="49"/>
      <c r="O41" s="56"/>
      <c r="P41" s="56"/>
      <c r="Q41" s="56"/>
      <c r="R41" s="38"/>
    </row>
    <row r="42" spans="2:18" ht="253.5" customHeight="1" x14ac:dyDescent="0.25">
      <c r="B42" s="37"/>
      <c r="C42" s="33">
        <v>4</v>
      </c>
      <c r="D42" s="57" t="s">
        <v>24</v>
      </c>
      <c r="E42" s="583" t="s">
        <v>221</v>
      </c>
      <c r="F42" s="584"/>
      <c r="G42" s="58" t="s">
        <v>222</v>
      </c>
      <c r="H42" s="16"/>
      <c r="I42" s="59">
        <v>4</v>
      </c>
      <c r="J42" s="95" t="s">
        <v>29</v>
      </c>
      <c r="K42" s="671" t="s">
        <v>595</v>
      </c>
      <c r="L42" s="672"/>
      <c r="M42" s="60" t="s">
        <v>596</v>
      </c>
      <c r="N42" s="61"/>
      <c r="O42" s="62"/>
      <c r="P42" s="62"/>
      <c r="Q42" s="62"/>
      <c r="R42" s="38"/>
    </row>
    <row r="43" spans="2:18" ht="253.5" customHeight="1" x14ac:dyDescent="0.25">
      <c r="B43" s="37"/>
      <c r="C43" s="33">
        <v>3</v>
      </c>
      <c r="D43" s="63" t="s">
        <v>26</v>
      </c>
      <c r="E43" s="585" t="s">
        <v>223</v>
      </c>
      <c r="F43" s="585"/>
      <c r="G43" s="64" t="s">
        <v>224</v>
      </c>
      <c r="H43" s="16"/>
      <c r="I43" s="59">
        <v>3</v>
      </c>
      <c r="J43" s="95" t="s">
        <v>57</v>
      </c>
      <c r="K43" s="671" t="s">
        <v>597</v>
      </c>
      <c r="L43" s="672"/>
      <c r="M43" s="60" t="s">
        <v>598</v>
      </c>
      <c r="N43" s="61"/>
      <c r="O43" s="62"/>
      <c r="P43" s="62"/>
      <c r="Q43" s="62"/>
      <c r="R43" s="38"/>
    </row>
    <row r="44" spans="2:18" ht="253.5" customHeight="1" x14ac:dyDescent="0.25">
      <c r="B44" s="37"/>
      <c r="C44" s="33">
        <v>2</v>
      </c>
      <c r="D44" s="63" t="s">
        <v>28</v>
      </c>
      <c r="E44" s="585" t="s">
        <v>225</v>
      </c>
      <c r="F44" s="585"/>
      <c r="G44" s="64" t="s">
        <v>226</v>
      </c>
      <c r="H44" s="16"/>
      <c r="I44" s="59">
        <v>2</v>
      </c>
      <c r="J44" s="95" t="s">
        <v>156</v>
      </c>
      <c r="K44" s="671" t="s">
        <v>599</v>
      </c>
      <c r="L44" s="672"/>
      <c r="M44" s="60" t="s">
        <v>600</v>
      </c>
      <c r="N44" s="61"/>
      <c r="O44" s="62"/>
      <c r="P44" s="62"/>
      <c r="Q44" s="62"/>
      <c r="R44" s="38"/>
    </row>
    <row r="45" spans="2:18" ht="253.5" customHeight="1" thickBot="1" x14ac:dyDescent="0.3">
      <c r="B45" s="37"/>
      <c r="C45" s="35">
        <v>1</v>
      </c>
      <c r="D45" s="65" t="s">
        <v>66</v>
      </c>
      <c r="E45" s="689" t="s">
        <v>227</v>
      </c>
      <c r="F45" s="689"/>
      <c r="G45" s="66" t="s">
        <v>228</v>
      </c>
      <c r="H45" s="16"/>
      <c r="I45" s="67">
        <v>1</v>
      </c>
      <c r="J45" s="96" t="s">
        <v>155</v>
      </c>
      <c r="K45" s="673" t="s">
        <v>601</v>
      </c>
      <c r="L45" s="668"/>
      <c r="M45" s="60" t="s">
        <v>602</v>
      </c>
      <c r="N45" s="61"/>
      <c r="O45" s="62"/>
      <c r="P45" s="62"/>
      <c r="Q45" s="62"/>
      <c r="R45" s="38"/>
    </row>
    <row r="46" spans="2:18" ht="17.25" customHeight="1" x14ac:dyDescent="0.25">
      <c r="B46" s="37"/>
      <c r="C46" s="16"/>
      <c r="D46" s="16"/>
      <c r="E46" s="16"/>
      <c r="F46" s="16"/>
      <c r="G46" s="16"/>
      <c r="H46" s="16"/>
      <c r="I46" s="68"/>
      <c r="J46" s="61"/>
      <c r="K46" s="61"/>
      <c r="L46" s="61"/>
      <c r="M46" s="61"/>
      <c r="N46" s="61"/>
      <c r="O46" s="62"/>
      <c r="P46" s="62"/>
      <c r="Q46" s="62"/>
      <c r="R46" s="38"/>
    </row>
    <row r="47" spans="2:18" ht="16.5" customHeight="1" x14ac:dyDescent="0.25">
      <c r="B47" s="37"/>
      <c r="C47" s="16"/>
      <c r="D47" s="16"/>
      <c r="E47" s="16"/>
      <c r="F47" s="16"/>
      <c r="G47" s="16"/>
      <c r="H47" s="16"/>
      <c r="I47" s="68"/>
      <c r="J47" s="61"/>
      <c r="K47" s="61"/>
      <c r="L47" s="61"/>
      <c r="M47" s="61"/>
      <c r="N47" s="61"/>
      <c r="O47" s="62"/>
      <c r="P47" s="62"/>
      <c r="Q47" s="62"/>
      <c r="R47" s="38"/>
    </row>
    <row r="48" spans="2:18" ht="28.5" customHeight="1" x14ac:dyDescent="0.25">
      <c r="B48" s="37"/>
      <c r="C48" s="690" t="s">
        <v>343</v>
      </c>
      <c r="D48" s="691"/>
      <c r="E48" s="691"/>
      <c r="F48" s="691"/>
      <c r="G48" s="691"/>
      <c r="H48" s="691"/>
      <c r="I48" s="691"/>
      <c r="J48" s="692"/>
      <c r="K48" s="61"/>
      <c r="L48" s="61"/>
      <c r="M48" s="61"/>
      <c r="N48" s="61"/>
      <c r="O48" s="62"/>
      <c r="P48" s="62"/>
      <c r="Q48" s="62"/>
      <c r="R48" s="38"/>
    </row>
    <row r="49" spans="2:18" ht="39.75" customHeight="1" x14ac:dyDescent="0.25">
      <c r="B49" s="37"/>
      <c r="C49" s="69" t="s">
        <v>344</v>
      </c>
      <c r="D49" s="686" t="s">
        <v>217</v>
      </c>
      <c r="E49" s="687"/>
      <c r="F49" s="687"/>
      <c r="G49" s="687"/>
      <c r="H49" s="693" t="s">
        <v>791</v>
      </c>
      <c r="I49" s="693"/>
      <c r="J49" s="693"/>
      <c r="K49" s="61"/>
      <c r="L49" s="61"/>
      <c r="M49" s="61"/>
      <c r="N49" s="61"/>
      <c r="O49" s="62"/>
      <c r="P49" s="62"/>
      <c r="Q49" s="62"/>
      <c r="R49" s="38"/>
    </row>
    <row r="50" spans="2:18" ht="108" customHeight="1" x14ac:dyDescent="0.25">
      <c r="B50" s="37"/>
      <c r="C50" s="70" t="s">
        <v>345</v>
      </c>
      <c r="D50" s="598" t="s">
        <v>348</v>
      </c>
      <c r="E50" s="599"/>
      <c r="F50" s="599"/>
      <c r="G50" s="600"/>
      <c r="H50" s="598" t="s">
        <v>792</v>
      </c>
      <c r="I50" s="599"/>
      <c r="J50" s="600"/>
      <c r="K50" s="61"/>
      <c r="L50" s="61"/>
      <c r="M50" s="61"/>
      <c r="N50" s="61"/>
      <c r="O50" s="62"/>
      <c r="P50" s="62"/>
      <c r="Q50" s="62"/>
      <c r="R50" s="38"/>
    </row>
    <row r="51" spans="2:18" ht="108" customHeight="1" x14ac:dyDescent="0.25">
      <c r="B51" s="37"/>
      <c r="C51" s="70" t="s">
        <v>9</v>
      </c>
      <c r="D51" s="598" t="s">
        <v>349</v>
      </c>
      <c r="E51" s="599"/>
      <c r="F51" s="599"/>
      <c r="G51" s="600"/>
      <c r="H51" s="598" t="s">
        <v>793</v>
      </c>
      <c r="I51" s="599"/>
      <c r="J51" s="600"/>
      <c r="K51" s="61"/>
      <c r="L51" s="61"/>
      <c r="M51" s="61"/>
      <c r="N51" s="61"/>
      <c r="O51" s="62"/>
      <c r="P51" s="62"/>
      <c r="Q51" s="62"/>
      <c r="R51" s="38"/>
    </row>
    <row r="52" spans="2:18" ht="108" customHeight="1" x14ac:dyDescent="0.25">
      <c r="B52" s="37"/>
      <c r="C52" s="70" t="s">
        <v>346</v>
      </c>
      <c r="D52" s="598" t="s">
        <v>350</v>
      </c>
      <c r="E52" s="599"/>
      <c r="F52" s="599"/>
      <c r="G52" s="600"/>
      <c r="H52" s="598" t="s">
        <v>801</v>
      </c>
      <c r="I52" s="599"/>
      <c r="J52" s="600"/>
      <c r="K52" s="61"/>
      <c r="L52" s="61"/>
      <c r="M52" s="61"/>
      <c r="N52" s="61"/>
      <c r="O52" s="62"/>
      <c r="P52" s="62"/>
      <c r="Q52" s="62"/>
      <c r="R52" s="38"/>
    </row>
    <row r="53" spans="2:18" ht="108" customHeight="1" x14ac:dyDescent="0.25">
      <c r="B53" s="37"/>
      <c r="C53" s="70" t="s">
        <v>347</v>
      </c>
      <c r="D53" s="598" t="s">
        <v>351</v>
      </c>
      <c r="E53" s="599"/>
      <c r="F53" s="599"/>
      <c r="G53" s="600"/>
      <c r="H53" s="598" t="s">
        <v>794</v>
      </c>
      <c r="I53" s="599"/>
      <c r="J53" s="600"/>
      <c r="K53" s="61"/>
      <c r="L53" s="61"/>
      <c r="M53" s="61"/>
      <c r="N53" s="61"/>
      <c r="O53" s="62"/>
      <c r="P53" s="62"/>
      <c r="Q53" s="62"/>
      <c r="R53" s="38"/>
    </row>
    <row r="54" spans="2:18" ht="17.25" customHeight="1" x14ac:dyDescent="0.25">
      <c r="B54" s="37"/>
      <c r="C54" s="16"/>
      <c r="D54" s="16"/>
      <c r="E54" s="16"/>
      <c r="F54" s="16"/>
      <c r="G54" s="16"/>
      <c r="H54" s="16"/>
      <c r="I54" s="68"/>
      <c r="J54" s="61"/>
      <c r="K54" s="61"/>
      <c r="L54" s="61"/>
      <c r="M54" s="61"/>
      <c r="N54" s="61"/>
      <c r="O54" s="62"/>
      <c r="P54" s="62"/>
      <c r="Q54" s="62"/>
      <c r="R54" s="38"/>
    </row>
    <row r="55" spans="2:18" ht="17.25" customHeight="1" x14ac:dyDescent="0.25">
      <c r="B55" s="37"/>
      <c r="C55" s="16"/>
      <c r="D55" s="16"/>
      <c r="E55" s="16"/>
      <c r="F55" s="16"/>
      <c r="G55" s="16"/>
      <c r="H55" s="16"/>
      <c r="I55" s="68"/>
      <c r="J55" s="61"/>
      <c r="K55" s="61"/>
      <c r="L55" s="61"/>
      <c r="M55" s="61"/>
      <c r="N55" s="61"/>
      <c r="O55" s="62"/>
      <c r="P55" s="62"/>
      <c r="Q55" s="62"/>
      <c r="R55" s="38"/>
    </row>
    <row r="56" spans="2:18" ht="16.5" thickBot="1" x14ac:dyDescent="0.3">
      <c r="B56" s="37"/>
      <c r="C56" s="29"/>
      <c r="D56" s="29"/>
      <c r="E56" s="29"/>
      <c r="F56" s="29"/>
      <c r="G56" s="29"/>
      <c r="H56" s="29"/>
      <c r="I56" s="29"/>
      <c r="J56" s="29"/>
      <c r="K56" s="29"/>
      <c r="L56" s="29"/>
      <c r="M56" s="30"/>
      <c r="N56" s="16"/>
      <c r="O56" s="16"/>
      <c r="P56" s="16"/>
      <c r="Q56" s="16"/>
      <c r="R56" s="38"/>
    </row>
    <row r="57" spans="2:18" ht="23.25" customHeight="1" thickBot="1" x14ac:dyDescent="0.3">
      <c r="B57" s="593" t="s">
        <v>231</v>
      </c>
      <c r="C57" s="594"/>
      <c r="D57" s="594"/>
      <c r="E57" s="594"/>
      <c r="F57" s="594"/>
      <c r="G57" s="594"/>
      <c r="H57" s="594"/>
      <c r="I57" s="594"/>
      <c r="J57" s="594"/>
      <c r="K57" s="594"/>
      <c r="L57" s="594"/>
      <c r="M57" s="594"/>
      <c r="N57" s="594"/>
      <c r="O57" s="594"/>
      <c r="P57" s="594"/>
      <c r="Q57" s="594"/>
      <c r="R57" s="595"/>
    </row>
    <row r="58" spans="2:18" ht="16.5" thickBot="1" x14ac:dyDescent="0.3">
      <c r="B58" s="37"/>
      <c r="C58" s="16"/>
      <c r="D58" s="16"/>
      <c r="E58" s="16"/>
      <c r="F58" s="16"/>
      <c r="G58" s="16"/>
      <c r="H58" s="16"/>
      <c r="I58" s="16"/>
      <c r="J58" s="16"/>
      <c r="K58" s="16"/>
      <c r="L58" s="16"/>
      <c r="M58" s="16"/>
      <c r="N58" s="16"/>
      <c r="O58" s="16"/>
      <c r="P58" s="16"/>
      <c r="Q58" s="16"/>
      <c r="R58" s="38"/>
    </row>
    <row r="59" spans="2:18" s="26" customFormat="1" ht="34.5" customHeight="1" x14ac:dyDescent="0.25">
      <c r="B59" s="71"/>
      <c r="C59" s="661" t="s">
        <v>256</v>
      </c>
      <c r="D59" s="662"/>
      <c r="E59" s="662"/>
      <c r="F59" s="662"/>
      <c r="G59" s="663"/>
      <c r="H59" s="41"/>
      <c r="I59" s="661" t="s">
        <v>247</v>
      </c>
      <c r="J59" s="662"/>
      <c r="K59" s="662"/>
      <c r="L59" s="663"/>
      <c r="M59" s="41"/>
      <c r="N59" s="41"/>
      <c r="O59" s="41"/>
      <c r="P59" s="41"/>
      <c r="Q59" s="41"/>
      <c r="R59" s="72"/>
    </row>
    <row r="60" spans="2:18" s="26" customFormat="1" ht="55.5" customHeight="1" thickBot="1" x14ac:dyDescent="0.3">
      <c r="B60" s="71"/>
      <c r="C60" s="43" t="s">
        <v>251</v>
      </c>
      <c r="D60" s="681" t="s">
        <v>252</v>
      </c>
      <c r="E60" s="681"/>
      <c r="F60" s="681"/>
      <c r="G60" s="684"/>
      <c r="H60" s="41"/>
      <c r="I60" s="680" t="s">
        <v>232</v>
      </c>
      <c r="J60" s="681"/>
      <c r="K60" s="44" t="s">
        <v>233</v>
      </c>
      <c r="L60" s="45" t="s">
        <v>234</v>
      </c>
      <c r="M60" s="41"/>
      <c r="N60" s="41"/>
      <c r="O60" s="41"/>
      <c r="P60" s="41"/>
      <c r="Q60" s="41"/>
      <c r="R60" s="72"/>
    </row>
    <row r="61" spans="2:18" s="26" customFormat="1" ht="36.75" customHeight="1" x14ac:dyDescent="0.25">
      <c r="B61" s="71"/>
      <c r="C61" s="73" t="s">
        <v>63</v>
      </c>
      <c r="D61" s="678" t="s">
        <v>253</v>
      </c>
      <c r="E61" s="678"/>
      <c r="F61" s="678"/>
      <c r="G61" s="679"/>
      <c r="H61" s="41"/>
      <c r="I61" s="683" t="s">
        <v>235</v>
      </c>
      <c r="J61" s="678"/>
      <c r="K61" s="74" t="s">
        <v>204</v>
      </c>
      <c r="L61" s="75">
        <v>15</v>
      </c>
      <c r="M61" s="41"/>
      <c r="N61" s="41"/>
      <c r="O61" s="41"/>
      <c r="P61" s="41"/>
      <c r="Q61" s="41"/>
      <c r="R61" s="72"/>
    </row>
    <row r="62" spans="2:18" s="26" customFormat="1" ht="36.75" customHeight="1" x14ac:dyDescent="0.25">
      <c r="B62" s="71"/>
      <c r="C62" s="76" t="s">
        <v>57</v>
      </c>
      <c r="D62" s="597" t="s">
        <v>254</v>
      </c>
      <c r="E62" s="597"/>
      <c r="F62" s="597"/>
      <c r="G62" s="685"/>
      <c r="H62" s="41"/>
      <c r="I62" s="636"/>
      <c r="J62" s="597"/>
      <c r="K62" s="34" t="s">
        <v>236</v>
      </c>
      <c r="L62" s="77">
        <v>0</v>
      </c>
      <c r="M62" s="41"/>
      <c r="N62" s="41"/>
      <c r="O62" s="41"/>
      <c r="P62" s="41"/>
      <c r="Q62" s="41"/>
      <c r="R62" s="72"/>
    </row>
    <row r="63" spans="2:18" s="26" customFormat="1" ht="36.75" customHeight="1" thickBot="1" x14ac:dyDescent="0.3">
      <c r="B63" s="71"/>
      <c r="C63" s="78" t="s">
        <v>64</v>
      </c>
      <c r="D63" s="674" t="s">
        <v>255</v>
      </c>
      <c r="E63" s="674"/>
      <c r="F63" s="674"/>
      <c r="G63" s="675"/>
      <c r="H63" s="41"/>
      <c r="I63" s="636" t="s">
        <v>237</v>
      </c>
      <c r="J63" s="597"/>
      <c r="K63" s="34" t="s">
        <v>205</v>
      </c>
      <c r="L63" s="77">
        <v>15</v>
      </c>
      <c r="M63" s="41"/>
      <c r="N63" s="41"/>
      <c r="O63" s="41"/>
      <c r="P63" s="41"/>
      <c r="Q63" s="41"/>
      <c r="R63" s="72"/>
    </row>
    <row r="64" spans="2:18" s="26" customFormat="1" ht="36.75" customHeight="1" x14ac:dyDescent="0.25">
      <c r="B64" s="71"/>
      <c r="C64" s="41"/>
      <c r="D64" s="41"/>
      <c r="E64" s="41"/>
      <c r="F64" s="41"/>
      <c r="G64" s="41"/>
      <c r="H64" s="41"/>
      <c r="I64" s="636"/>
      <c r="J64" s="597"/>
      <c r="K64" s="34" t="s">
        <v>214</v>
      </c>
      <c r="L64" s="77">
        <v>0</v>
      </c>
      <c r="M64" s="41"/>
      <c r="N64" s="41"/>
      <c r="O64" s="41"/>
      <c r="P64" s="41"/>
      <c r="Q64" s="41"/>
      <c r="R64" s="72"/>
    </row>
    <row r="65" spans="2:18" s="26" customFormat="1" ht="36.75" customHeight="1" x14ac:dyDescent="0.25">
      <c r="B65" s="71"/>
      <c r="C65" s="41"/>
      <c r="D65" s="41"/>
      <c r="E65" s="41"/>
      <c r="F65" s="41"/>
      <c r="G65" s="41"/>
      <c r="H65" s="41"/>
      <c r="I65" s="636" t="s">
        <v>238</v>
      </c>
      <c r="J65" s="597"/>
      <c r="K65" s="34" t="s">
        <v>206</v>
      </c>
      <c r="L65" s="77">
        <v>15</v>
      </c>
      <c r="M65" s="41"/>
      <c r="N65" s="41"/>
      <c r="O65" s="41"/>
      <c r="P65" s="41"/>
      <c r="Q65" s="41"/>
      <c r="R65" s="72"/>
    </row>
    <row r="66" spans="2:18" s="26" customFormat="1" ht="36.75" customHeight="1" x14ac:dyDescent="0.25">
      <c r="B66" s="71"/>
      <c r="C66" s="41"/>
      <c r="D66" s="41"/>
      <c r="E66" s="41"/>
      <c r="F66" s="41"/>
      <c r="G66" s="41"/>
      <c r="H66" s="41"/>
      <c r="I66" s="636"/>
      <c r="J66" s="597"/>
      <c r="K66" s="34" t="s">
        <v>239</v>
      </c>
      <c r="L66" s="77">
        <v>0</v>
      </c>
      <c r="M66" s="41"/>
      <c r="N66" s="41"/>
      <c r="O66" s="41"/>
      <c r="P66" s="41"/>
      <c r="Q66" s="41"/>
      <c r="R66" s="72"/>
    </row>
    <row r="67" spans="2:18" s="26" customFormat="1" ht="36.75" customHeight="1" x14ac:dyDescent="0.25">
      <c r="B67" s="71"/>
      <c r="C67" s="41"/>
      <c r="D67" s="41"/>
      <c r="E67" s="41"/>
      <c r="F67" s="41"/>
      <c r="G67" s="41"/>
      <c r="H67" s="41"/>
      <c r="I67" s="636" t="s">
        <v>240</v>
      </c>
      <c r="J67" s="597"/>
      <c r="K67" s="34" t="s">
        <v>60</v>
      </c>
      <c r="L67" s="77">
        <v>15</v>
      </c>
      <c r="M67" s="41"/>
      <c r="N67" s="41"/>
      <c r="O67" s="41"/>
      <c r="P67" s="41"/>
      <c r="Q67" s="41"/>
      <c r="R67" s="72"/>
    </row>
    <row r="68" spans="2:18" s="26" customFormat="1" ht="36.75" customHeight="1" x14ac:dyDescent="0.25">
      <c r="B68" s="71"/>
      <c r="C68" s="41"/>
      <c r="D68" s="41"/>
      <c r="E68" s="41"/>
      <c r="F68" s="41"/>
      <c r="G68" s="41"/>
      <c r="H68" s="41"/>
      <c r="I68" s="636"/>
      <c r="J68" s="597"/>
      <c r="K68" s="34" t="s">
        <v>210</v>
      </c>
      <c r="L68" s="77">
        <v>10</v>
      </c>
      <c r="M68" s="41"/>
      <c r="N68" s="41"/>
      <c r="O68" s="41"/>
      <c r="P68" s="41"/>
      <c r="Q68" s="41"/>
      <c r="R68" s="72"/>
    </row>
    <row r="69" spans="2:18" s="26" customFormat="1" ht="36.75" customHeight="1" x14ac:dyDescent="0.25">
      <c r="B69" s="71"/>
      <c r="C69" s="90" t="s">
        <v>630</v>
      </c>
      <c r="D69" s="41"/>
      <c r="E69" s="41"/>
      <c r="F69" s="41"/>
      <c r="G69" s="41"/>
      <c r="H69" s="41"/>
      <c r="I69" s="636"/>
      <c r="J69" s="597"/>
      <c r="K69" s="34" t="s">
        <v>241</v>
      </c>
      <c r="L69" s="77">
        <v>0</v>
      </c>
      <c r="M69" s="41"/>
      <c r="N69" s="41"/>
      <c r="O69" s="41"/>
      <c r="P69" s="41"/>
      <c r="Q69" s="41"/>
      <c r="R69" s="72"/>
    </row>
    <row r="70" spans="2:18" s="26" customFormat="1" ht="36.75" customHeight="1" x14ac:dyDescent="0.25">
      <c r="B70" s="71"/>
      <c r="C70" s="90" t="s">
        <v>631</v>
      </c>
      <c r="D70" s="41"/>
      <c r="E70" s="41"/>
      <c r="F70" s="41"/>
      <c r="G70" s="41"/>
      <c r="H70" s="41"/>
      <c r="I70" s="636" t="s">
        <v>242</v>
      </c>
      <c r="J70" s="597"/>
      <c r="K70" s="34" t="s">
        <v>207</v>
      </c>
      <c r="L70" s="77">
        <v>15</v>
      </c>
      <c r="M70" s="41"/>
      <c r="N70" s="41"/>
      <c r="O70" s="41"/>
      <c r="P70" s="41"/>
      <c r="Q70" s="41"/>
      <c r="R70" s="72"/>
    </row>
    <row r="71" spans="2:18" s="26" customFormat="1" ht="36.75" customHeight="1" x14ac:dyDescent="0.25">
      <c r="B71" s="71"/>
      <c r="C71" s="90" t="s">
        <v>632</v>
      </c>
      <c r="D71" s="41"/>
      <c r="E71" s="41"/>
      <c r="F71" s="41"/>
      <c r="G71" s="41"/>
      <c r="H71" s="41"/>
      <c r="I71" s="636"/>
      <c r="J71" s="597"/>
      <c r="K71" s="34" t="s">
        <v>243</v>
      </c>
      <c r="L71" s="77">
        <v>0</v>
      </c>
      <c r="M71" s="41"/>
      <c r="N71" s="41"/>
      <c r="O71" s="41"/>
      <c r="P71" s="41"/>
      <c r="Q71" s="41"/>
      <c r="R71" s="72"/>
    </row>
    <row r="72" spans="2:18" s="26" customFormat="1" ht="36.75" customHeight="1" x14ac:dyDescent="0.25">
      <c r="B72" s="71"/>
      <c r="C72" s="90" t="s">
        <v>633</v>
      </c>
      <c r="D72" s="41"/>
      <c r="E72" s="41"/>
      <c r="F72" s="41"/>
      <c r="G72" s="41"/>
      <c r="H72" s="41"/>
      <c r="I72" s="636" t="s">
        <v>244</v>
      </c>
      <c r="J72" s="597"/>
      <c r="K72" s="34" t="s">
        <v>208</v>
      </c>
      <c r="L72" s="77">
        <v>15</v>
      </c>
      <c r="M72" s="41"/>
      <c r="N72" s="41"/>
      <c r="O72" s="41"/>
      <c r="P72" s="41"/>
      <c r="Q72" s="41"/>
      <c r="R72" s="72"/>
    </row>
    <row r="73" spans="2:18" s="26" customFormat="1" ht="36.75" customHeight="1" x14ac:dyDescent="0.25">
      <c r="B73" s="71"/>
      <c r="C73" s="90" t="s">
        <v>634</v>
      </c>
      <c r="D73" s="41"/>
      <c r="E73" s="41"/>
      <c r="F73" s="41"/>
      <c r="G73" s="41"/>
      <c r="H73" s="41"/>
      <c r="I73" s="636"/>
      <c r="J73" s="597"/>
      <c r="K73" s="34" t="s">
        <v>212</v>
      </c>
      <c r="L73" s="77">
        <v>0</v>
      </c>
      <c r="M73" s="41"/>
      <c r="N73" s="41"/>
      <c r="O73" s="41"/>
      <c r="P73" s="41"/>
      <c r="Q73" s="41"/>
      <c r="R73" s="72"/>
    </row>
    <row r="74" spans="2:18" s="26" customFormat="1" ht="36.75" customHeight="1" x14ac:dyDescent="0.25">
      <c r="B74" s="71"/>
      <c r="C74" s="90" t="s">
        <v>635</v>
      </c>
      <c r="D74" s="41"/>
      <c r="E74" s="41"/>
      <c r="F74" s="41"/>
      <c r="G74" s="41"/>
      <c r="H74" s="41"/>
      <c r="I74" s="636" t="s">
        <v>245</v>
      </c>
      <c r="J74" s="597"/>
      <c r="K74" s="34" t="s">
        <v>209</v>
      </c>
      <c r="L74" s="77">
        <v>10</v>
      </c>
      <c r="M74" s="41"/>
      <c r="N74" s="41"/>
      <c r="O74" s="41"/>
      <c r="P74" s="41"/>
      <c r="Q74" s="41"/>
      <c r="R74" s="72"/>
    </row>
    <row r="75" spans="2:18" s="26" customFormat="1" ht="36.75" customHeight="1" x14ac:dyDescent="0.25">
      <c r="B75" s="71"/>
      <c r="C75" s="41"/>
      <c r="D75" s="41"/>
      <c r="E75" s="41"/>
      <c r="F75" s="41"/>
      <c r="G75" s="41"/>
      <c r="H75" s="41"/>
      <c r="I75" s="636"/>
      <c r="J75" s="597"/>
      <c r="K75" s="34" t="s">
        <v>211</v>
      </c>
      <c r="L75" s="77">
        <v>5</v>
      </c>
      <c r="M75" s="41"/>
      <c r="N75" s="41"/>
      <c r="O75" s="41"/>
      <c r="P75" s="41"/>
      <c r="Q75" s="41"/>
      <c r="R75" s="72"/>
    </row>
    <row r="76" spans="2:18" s="26" customFormat="1" ht="36.75" customHeight="1" thickBot="1" x14ac:dyDescent="0.3">
      <c r="B76" s="71"/>
      <c r="C76" s="41"/>
      <c r="D76" s="41"/>
      <c r="E76" s="41"/>
      <c r="F76" s="41"/>
      <c r="G76" s="41"/>
      <c r="H76" s="41"/>
      <c r="I76" s="676"/>
      <c r="J76" s="677"/>
      <c r="K76" s="79" t="s">
        <v>246</v>
      </c>
      <c r="L76" s="80">
        <v>0</v>
      </c>
      <c r="M76" s="41"/>
      <c r="N76" s="41"/>
      <c r="O76" s="41"/>
      <c r="P76" s="41"/>
      <c r="Q76" s="41"/>
      <c r="R76" s="72"/>
    </row>
    <row r="77" spans="2:18" s="26" customFormat="1" ht="36.75" customHeight="1" x14ac:dyDescent="0.25">
      <c r="B77" s="71"/>
      <c r="C77" s="41"/>
      <c r="D77" s="41"/>
      <c r="E77" s="41"/>
      <c r="F77" s="41"/>
      <c r="G77" s="41"/>
      <c r="H77" s="41"/>
      <c r="I77" s="81" t="s">
        <v>63</v>
      </c>
      <c r="J77" s="590" t="s">
        <v>248</v>
      </c>
      <c r="K77" s="590"/>
      <c r="L77" s="591"/>
      <c r="M77" s="41"/>
      <c r="N77" s="41"/>
      <c r="O77" s="41"/>
      <c r="P77" s="41"/>
      <c r="Q77" s="41"/>
      <c r="R77" s="72"/>
    </row>
    <row r="78" spans="2:18" s="26" customFormat="1" ht="36.75" customHeight="1" x14ac:dyDescent="0.25">
      <c r="B78" s="71"/>
      <c r="C78" s="41"/>
      <c r="D78" s="41"/>
      <c r="E78" s="41"/>
      <c r="F78" s="41"/>
      <c r="G78" s="41"/>
      <c r="H78" s="41"/>
      <c r="I78" s="76" t="s">
        <v>57</v>
      </c>
      <c r="J78" s="586" t="s">
        <v>249</v>
      </c>
      <c r="K78" s="586"/>
      <c r="L78" s="592"/>
      <c r="M78" s="41"/>
      <c r="N78" s="41"/>
      <c r="O78" s="41"/>
      <c r="P78" s="41"/>
      <c r="Q78" s="41"/>
      <c r="R78" s="72"/>
    </row>
    <row r="79" spans="2:18" s="26" customFormat="1" ht="36.75" customHeight="1" thickBot="1" x14ac:dyDescent="0.3">
      <c r="B79" s="71"/>
      <c r="C79" s="41"/>
      <c r="D79" s="41"/>
      <c r="E79" s="41"/>
      <c r="F79" s="41"/>
      <c r="G79" s="41"/>
      <c r="H79" s="41"/>
      <c r="I79" s="78" t="s">
        <v>64</v>
      </c>
      <c r="J79" s="674" t="s">
        <v>250</v>
      </c>
      <c r="K79" s="674"/>
      <c r="L79" s="675"/>
      <c r="M79" s="41"/>
      <c r="N79" s="41"/>
      <c r="O79" s="41"/>
      <c r="P79" s="41"/>
      <c r="Q79" s="41"/>
      <c r="R79" s="72"/>
    </row>
    <row r="80" spans="2:18" ht="16.5" thickBot="1" x14ac:dyDescent="0.3">
      <c r="B80" s="37"/>
      <c r="C80" s="16"/>
      <c r="D80" s="16"/>
      <c r="E80" s="16"/>
      <c r="F80" s="16"/>
      <c r="G80" s="16"/>
      <c r="H80" s="16"/>
      <c r="I80" s="16"/>
      <c r="J80" s="16"/>
      <c r="K80" s="16"/>
      <c r="L80" s="16"/>
      <c r="M80" s="16"/>
      <c r="N80" s="16"/>
      <c r="O80" s="16"/>
      <c r="P80" s="16"/>
      <c r="Q80" s="16"/>
      <c r="R80" s="38"/>
    </row>
    <row r="81" spans="2:18" ht="23.25" customHeight="1" thickBot="1" x14ac:dyDescent="0.3">
      <c r="B81" s="593" t="s">
        <v>257</v>
      </c>
      <c r="C81" s="594"/>
      <c r="D81" s="594"/>
      <c r="E81" s="594"/>
      <c r="F81" s="594"/>
      <c r="G81" s="594"/>
      <c r="H81" s="594"/>
      <c r="I81" s="594"/>
      <c r="J81" s="594"/>
      <c r="K81" s="594"/>
      <c r="L81" s="594"/>
      <c r="M81" s="594"/>
      <c r="N81" s="594"/>
      <c r="O81" s="594"/>
      <c r="P81" s="594"/>
      <c r="Q81" s="594"/>
      <c r="R81" s="595"/>
    </row>
    <row r="82" spans="2:18" ht="16.5" thickBot="1" x14ac:dyDescent="0.3">
      <c r="B82" s="37"/>
      <c r="C82" s="16"/>
      <c r="D82" s="16"/>
      <c r="E82" s="16"/>
      <c r="F82" s="16"/>
      <c r="G82" s="16"/>
      <c r="H82" s="16"/>
      <c r="I82" s="16"/>
      <c r="J82" s="16"/>
      <c r="K82" s="16"/>
      <c r="L82" s="16"/>
      <c r="M82" s="16"/>
      <c r="N82" s="16"/>
      <c r="O82" s="16"/>
      <c r="P82" s="16"/>
      <c r="Q82" s="16"/>
      <c r="R82" s="38"/>
    </row>
    <row r="83" spans="2:18" ht="34.5" customHeight="1" x14ac:dyDescent="0.25">
      <c r="B83" s="37"/>
      <c r="C83" s="587" t="s">
        <v>258</v>
      </c>
      <c r="D83" s="588"/>
      <c r="E83" s="589"/>
      <c r="F83" s="82"/>
      <c r="G83" s="16"/>
      <c r="H83" s="16"/>
      <c r="I83" s="587" t="s">
        <v>262</v>
      </c>
      <c r="J83" s="588"/>
      <c r="K83" s="588"/>
      <c r="L83" s="588"/>
      <c r="M83" s="588"/>
      <c r="N83" s="588"/>
      <c r="O83" s="588"/>
      <c r="P83" s="589"/>
      <c r="Q83" s="481"/>
      <c r="R83" s="38"/>
    </row>
    <row r="84" spans="2:18" ht="33" customHeight="1" thickBot="1" x14ac:dyDescent="0.3">
      <c r="B84" s="37"/>
      <c r="C84" s="98" t="s">
        <v>259</v>
      </c>
      <c r="D84" s="99" t="s">
        <v>260</v>
      </c>
      <c r="E84" s="100" t="s">
        <v>261</v>
      </c>
      <c r="F84" s="16"/>
      <c r="G84" s="16"/>
      <c r="H84" s="16"/>
      <c r="I84" s="637"/>
      <c r="J84" s="638"/>
      <c r="K84" s="638"/>
      <c r="L84" s="638"/>
      <c r="M84" s="638"/>
      <c r="N84" s="638"/>
      <c r="O84" s="638"/>
      <c r="P84" s="639"/>
      <c r="Q84" s="481"/>
      <c r="R84" s="38"/>
    </row>
    <row r="85" spans="2:18" ht="29.25" customHeight="1" x14ac:dyDescent="0.25">
      <c r="B85" s="37"/>
      <c r="C85" s="101" t="s">
        <v>63</v>
      </c>
      <c r="D85" s="102" t="s">
        <v>63</v>
      </c>
      <c r="E85" s="103" t="s">
        <v>63</v>
      </c>
      <c r="F85" s="16"/>
      <c r="G85" s="16"/>
      <c r="H85" s="16"/>
      <c r="I85" s="73" t="s">
        <v>63</v>
      </c>
      <c r="J85" s="644" t="s">
        <v>263</v>
      </c>
      <c r="K85" s="645"/>
      <c r="L85" s="645"/>
      <c r="M85" s="645"/>
      <c r="N85" s="645"/>
      <c r="O85" s="645"/>
      <c r="P85" s="646"/>
      <c r="Q85" s="482"/>
      <c r="R85" s="38"/>
    </row>
    <row r="86" spans="2:18" ht="29.25" customHeight="1" x14ac:dyDescent="0.25">
      <c r="B86" s="37"/>
      <c r="C86" s="31" t="s">
        <v>63</v>
      </c>
      <c r="D86" s="32" t="s">
        <v>57</v>
      </c>
      <c r="E86" s="83" t="s">
        <v>57</v>
      </c>
      <c r="F86" s="16"/>
      <c r="G86" s="16"/>
      <c r="H86" s="16"/>
      <c r="I86" s="76" t="s">
        <v>57</v>
      </c>
      <c r="J86" s="577" t="s">
        <v>264</v>
      </c>
      <c r="K86" s="578"/>
      <c r="L86" s="578"/>
      <c r="M86" s="578"/>
      <c r="N86" s="578"/>
      <c r="O86" s="578"/>
      <c r="P86" s="640"/>
      <c r="Q86" s="482"/>
      <c r="R86" s="38"/>
    </row>
    <row r="87" spans="2:18" ht="29.25" customHeight="1" thickBot="1" x14ac:dyDescent="0.3">
      <c r="B87" s="37"/>
      <c r="C87" s="31" t="s">
        <v>63</v>
      </c>
      <c r="D87" s="32" t="s">
        <v>64</v>
      </c>
      <c r="E87" s="83" t="s">
        <v>64</v>
      </c>
      <c r="F87" s="16"/>
      <c r="G87" s="16"/>
      <c r="H87" s="16"/>
      <c r="I87" s="78" t="s">
        <v>64</v>
      </c>
      <c r="J87" s="641" t="s">
        <v>265</v>
      </c>
      <c r="K87" s="642"/>
      <c r="L87" s="642"/>
      <c r="M87" s="642"/>
      <c r="N87" s="642"/>
      <c r="O87" s="642"/>
      <c r="P87" s="643"/>
      <c r="Q87" s="482"/>
      <c r="R87" s="38"/>
    </row>
    <row r="88" spans="2:18" ht="29.25" customHeight="1" x14ac:dyDescent="0.25">
      <c r="B88" s="37"/>
      <c r="C88" s="31" t="s">
        <v>57</v>
      </c>
      <c r="D88" s="32" t="s">
        <v>63</v>
      </c>
      <c r="E88" s="83" t="s">
        <v>57</v>
      </c>
      <c r="F88" s="16"/>
      <c r="G88" s="16"/>
      <c r="H88" s="16"/>
      <c r="I88" s="16"/>
      <c r="J88" s="16"/>
      <c r="K88" s="16"/>
      <c r="L88" s="16"/>
      <c r="M88" s="16"/>
      <c r="N88" s="16"/>
      <c r="O88" s="16"/>
      <c r="P88" s="16"/>
      <c r="Q88" s="16"/>
      <c r="R88" s="38"/>
    </row>
    <row r="89" spans="2:18" ht="63" x14ac:dyDescent="0.25">
      <c r="B89" s="37"/>
      <c r="C89" s="31" t="s">
        <v>57</v>
      </c>
      <c r="D89" s="32" t="s">
        <v>57</v>
      </c>
      <c r="E89" s="83" t="s">
        <v>57</v>
      </c>
      <c r="F89" s="16"/>
      <c r="G89" s="16"/>
      <c r="H89" s="16"/>
      <c r="I89" s="84" t="s">
        <v>352</v>
      </c>
      <c r="J89" s="85"/>
      <c r="K89" s="16"/>
      <c r="L89" s="16"/>
      <c r="M89" s="16"/>
      <c r="N89" s="16"/>
      <c r="O89" s="16"/>
      <c r="P89" s="16"/>
      <c r="Q89" s="16"/>
      <c r="R89" s="38"/>
    </row>
    <row r="90" spans="2:18" ht="37.5" customHeight="1" x14ac:dyDescent="0.25">
      <c r="B90" s="37"/>
      <c r="C90" s="31" t="s">
        <v>57</v>
      </c>
      <c r="D90" s="32" t="s">
        <v>64</v>
      </c>
      <c r="E90" s="83" t="s">
        <v>64</v>
      </c>
      <c r="F90" s="16"/>
      <c r="G90" s="16"/>
      <c r="H90" s="16"/>
      <c r="I90" s="57">
        <v>0</v>
      </c>
      <c r="J90" s="85"/>
      <c r="K90" s="16"/>
      <c r="L90" s="16"/>
      <c r="M90" s="16"/>
      <c r="N90" s="16"/>
      <c r="O90" s="16"/>
      <c r="P90" s="16"/>
      <c r="Q90" s="16"/>
      <c r="R90" s="38"/>
    </row>
    <row r="91" spans="2:18" ht="37.5" customHeight="1" x14ac:dyDescent="0.25">
      <c r="B91" s="37"/>
      <c r="C91" s="33" t="s">
        <v>64</v>
      </c>
      <c r="D91" s="34" t="s">
        <v>63</v>
      </c>
      <c r="E91" s="86" t="s">
        <v>64</v>
      </c>
      <c r="F91" s="29"/>
      <c r="G91" s="29"/>
      <c r="H91" s="29"/>
      <c r="I91" s="57">
        <v>1</v>
      </c>
      <c r="J91" s="85"/>
      <c r="K91" s="29"/>
      <c r="L91" s="29"/>
      <c r="M91" s="30"/>
      <c r="N91" s="16"/>
      <c r="O91" s="16"/>
      <c r="P91" s="16"/>
      <c r="Q91" s="16"/>
      <c r="R91" s="38"/>
    </row>
    <row r="92" spans="2:18" ht="37.5" customHeight="1" x14ac:dyDescent="0.25">
      <c r="B92" s="37"/>
      <c r="C92" s="33" t="s">
        <v>64</v>
      </c>
      <c r="D92" s="32" t="s">
        <v>57</v>
      </c>
      <c r="E92" s="83" t="s">
        <v>64</v>
      </c>
      <c r="F92" s="41"/>
      <c r="G92" s="41"/>
      <c r="H92" s="41"/>
      <c r="I92" s="57">
        <v>2</v>
      </c>
      <c r="J92" s="85"/>
      <c r="K92" s="41"/>
      <c r="L92" s="41"/>
      <c r="M92" s="27"/>
      <c r="N92" s="16"/>
      <c r="O92" s="16"/>
      <c r="P92" s="16"/>
      <c r="Q92" s="16"/>
      <c r="R92" s="38"/>
    </row>
    <row r="93" spans="2:18" ht="37.5" customHeight="1" thickBot="1" x14ac:dyDescent="0.3">
      <c r="B93" s="37"/>
      <c r="C93" s="35" t="s">
        <v>64</v>
      </c>
      <c r="D93" s="36" t="s">
        <v>64</v>
      </c>
      <c r="E93" s="87" t="s">
        <v>64</v>
      </c>
      <c r="F93" s="41"/>
      <c r="G93" s="41"/>
      <c r="H93" s="41"/>
      <c r="I93" s="57">
        <v>3</v>
      </c>
      <c r="J93" s="85"/>
      <c r="K93" s="41"/>
      <c r="L93" s="41"/>
      <c r="M93" s="27"/>
      <c r="N93" s="16"/>
      <c r="O93" s="16"/>
      <c r="P93" s="16"/>
      <c r="Q93" s="16"/>
      <c r="R93" s="38"/>
    </row>
    <row r="94" spans="2:18" ht="26.25" customHeight="1" x14ac:dyDescent="0.25">
      <c r="B94" s="37"/>
      <c r="C94" s="97"/>
      <c r="D94" s="27"/>
      <c r="E94" s="28"/>
      <c r="F94" s="41"/>
      <c r="G94" s="41"/>
      <c r="H94" s="41"/>
      <c r="I94" s="88">
        <v>4</v>
      </c>
      <c r="J94" s="89"/>
      <c r="K94" s="41"/>
      <c r="L94" s="41"/>
      <c r="M94" s="27"/>
      <c r="N94" s="16"/>
      <c r="O94" s="16"/>
      <c r="P94" s="16"/>
      <c r="Q94" s="16"/>
      <c r="R94" s="38"/>
    </row>
    <row r="95" spans="2:18" ht="26.25" customHeight="1" x14ac:dyDescent="0.25">
      <c r="B95" s="37"/>
      <c r="C95" s="82"/>
      <c r="D95" s="82"/>
      <c r="E95" s="41"/>
      <c r="F95" s="41"/>
      <c r="G95" s="41"/>
      <c r="H95" s="41"/>
      <c r="I95" s="88">
        <v>5</v>
      </c>
      <c r="J95" s="89"/>
      <c r="K95" s="41"/>
      <c r="L95" s="41"/>
      <c r="M95" s="27"/>
      <c r="N95" s="16"/>
      <c r="O95" s="16"/>
      <c r="P95" s="16"/>
      <c r="Q95" s="16"/>
      <c r="R95" s="38"/>
    </row>
    <row r="96" spans="2:18" ht="15.75" x14ac:dyDescent="0.25">
      <c r="B96" s="37"/>
      <c r="C96" s="82"/>
      <c r="D96" s="82"/>
      <c r="E96" s="41"/>
      <c r="F96" s="41"/>
      <c r="G96" s="41"/>
      <c r="H96" s="41"/>
      <c r="I96" s="41"/>
      <c r="J96" s="41"/>
      <c r="K96" s="41"/>
      <c r="L96" s="41"/>
      <c r="M96" s="27"/>
      <c r="N96" s="16"/>
      <c r="O96" s="16"/>
      <c r="P96" s="16"/>
      <c r="Q96" s="16"/>
      <c r="R96" s="38"/>
    </row>
    <row r="97" spans="2:18" ht="16.5" thickBot="1" x14ac:dyDescent="0.3">
      <c r="B97" s="37"/>
      <c r="C97" s="82"/>
      <c r="D97" s="82"/>
      <c r="E97" s="41"/>
      <c r="F97" s="41"/>
      <c r="G97" s="41"/>
      <c r="H97" s="41"/>
      <c r="I97" s="41"/>
      <c r="J97" s="41"/>
      <c r="K97" s="41"/>
      <c r="L97" s="41"/>
      <c r="M97" s="27"/>
      <c r="N97" s="16"/>
      <c r="O97" s="16"/>
      <c r="P97" s="16"/>
      <c r="Q97" s="16"/>
      <c r="R97" s="38"/>
    </row>
    <row r="98" spans="2:18" ht="23.25" customHeight="1" thickBot="1" x14ac:dyDescent="0.3">
      <c r="B98" s="593" t="s">
        <v>165</v>
      </c>
      <c r="C98" s="594"/>
      <c r="D98" s="594"/>
      <c r="E98" s="594"/>
      <c r="F98" s="594"/>
      <c r="G98" s="594"/>
      <c r="H98" s="594"/>
      <c r="I98" s="594"/>
      <c r="J98" s="594"/>
      <c r="K98" s="594"/>
      <c r="L98" s="594"/>
      <c r="M98" s="594"/>
      <c r="N98" s="594"/>
      <c r="O98" s="594"/>
      <c r="P98" s="594"/>
      <c r="Q98" s="594"/>
      <c r="R98" s="595"/>
    </row>
    <row r="99" spans="2:18" ht="15.75" x14ac:dyDescent="0.25">
      <c r="B99" s="37"/>
      <c r="C99" s="16"/>
      <c r="D99" s="16"/>
      <c r="E99" s="16"/>
      <c r="F99" s="16"/>
      <c r="G99" s="16"/>
      <c r="H99" s="16"/>
      <c r="I99" s="16"/>
      <c r="J99" s="16"/>
      <c r="K99" s="16"/>
      <c r="L99" s="16"/>
      <c r="M99" s="16"/>
      <c r="N99" s="16"/>
      <c r="O99" s="16"/>
      <c r="P99" s="16"/>
      <c r="Q99" s="16"/>
      <c r="R99" s="38"/>
    </row>
    <row r="100" spans="2:18" ht="72.75" customHeight="1" x14ac:dyDescent="0.25">
      <c r="B100" s="37"/>
      <c r="C100" s="633" t="s">
        <v>157</v>
      </c>
      <c r="D100" s="633"/>
      <c r="E100" s="633" t="s">
        <v>158</v>
      </c>
      <c r="F100" s="633"/>
      <c r="G100" s="633" t="s">
        <v>159</v>
      </c>
      <c r="H100" s="633"/>
      <c r="I100" s="633" t="s">
        <v>160</v>
      </c>
      <c r="J100" s="633"/>
      <c r="K100" s="634" t="s">
        <v>161</v>
      </c>
      <c r="L100" s="635"/>
      <c r="M100" s="30"/>
      <c r="N100" s="40"/>
      <c r="O100" s="40"/>
      <c r="P100" s="40"/>
      <c r="Q100" s="40"/>
      <c r="R100" s="38"/>
    </row>
    <row r="101" spans="2:18" s="24" customFormat="1" ht="30" customHeight="1" x14ac:dyDescent="0.25">
      <c r="B101" s="105"/>
      <c r="C101" s="586" t="s">
        <v>63</v>
      </c>
      <c r="D101" s="586"/>
      <c r="E101" s="586" t="s">
        <v>162</v>
      </c>
      <c r="F101" s="586"/>
      <c r="G101" s="586" t="s">
        <v>162</v>
      </c>
      <c r="H101" s="586"/>
      <c r="I101" s="586">
        <v>2</v>
      </c>
      <c r="J101" s="586"/>
      <c r="K101" s="577">
        <v>2</v>
      </c>
      <c r="L101" s="579"/>
      <c r="M101" s="27"/>
      <c r="N101" s="104"/>
      <c r="O101" s="104"/>
      <c r="P101" s="104"/>
      <c r="Q101" s="104"/>
      <c r="R101" s="106"/>
    </row>
    <row r="102" spans="2:18" s="24" customFormat="1" ht="30" customHeight="1" x14ac:dyDescent="0.25">
      <c r="B102" s="105"/>
      <c r="C102" s="586" t="s">
        <v>63</v>
      </c>
      <c r="D102" s="586"/>
      <c r="E102" s="586" t="s">
        <v>162</v>
      </c>
      <c r="F102" s="586"/>
      <c r="G102" s="586" t="s">
        <v>163</v>
      </c>
      <c r="H102" s="586"/>
      <c r="I102" s="586">
        <v>2</v>
      </c>
      <c r="J102" s="586"/>
      <c r="K102" s="577">
        <v>1</v>
      </c>
      <c r="L102" s="579"/>
      <c r="M102" s="27"/>
      <c r="N102" s="104" t="s">
        <v>162</v>
      </c>
      <c r="O102" s="104"/>
      <c r="P102" s="104"/>
      <c r="Q102" s="104"/>
      <c r="R102" s="106"/>
    </row>
    <row r="103" spans="2:18" s="24" customFormat="1" ht="30" customHeight="1" x14ac:dyDescent="0.25">
      <c r="B103" s="105"/>
      <c r="C103" s="586" t="s">
        <v>63</v>
      </c>
      <c r="D103" s="586"/>
      <c r="E103" s="586" t="s">
        <v>162</v>
      </c>
      <c r="F103" s="586"/>
      <c r="G103" s="586" t="s">
        <v>164</v>
      </c>
      <c r="H103" s="586"/>
      <c r="I103" s="586">
        <v>2</v>
      </c>
      <c r="J103" s="586"/>
      <c r="K103" s="577">
        <v>0</v>
      </c>
      <c r="L103" s="579"/>
      <c r="M103" s="27"/>
      <c r="N103" s="104" t="s">
        <v>164</v>
      </c>
      <c r="O103" s="104"/>
      <c r="P103" s="104"/>
      <c r="Q103" s="104"/>
      <c r="R103" s="106"/>
    </row>
    <row r="104" spans="2:18" s="24" customFormat="1" ht="30" customHeight="1" x14ac:dyDescent="0.25">
      <c r="B104" s="105"/>
      <c r="C104" s="586" t="s">
        <v>63</v>
      </c>
      <c r="D104" s="586"/>
      <c r="E104" s="586" t="s">
        <v>164</v>
      </c>
      <c r="F104" s="586"/>
      <c r="G104" s="586" t="s">
        <v>162</v>
      </c>
      <c r="H104" s="586"/>
      <c r="I104" s="586">
        <v>0</v>
      </c>
      <c r="J104" s="586"/>
      <c r="K104" s="577">
        <v>2</v>
      </c>
      <c r="L104" s="579"/>
      <c r="M104" s="27"/>
      <c r="N104" s="104"/>
      <c r="O104" s="104"/>
      <c r="P104" s="104"/>
      <c r="Q104" s="104"/>
      <c r="R104" s="106"/>
    </row>
    <row r="105" spans="2:18" s="24" customFormat="1" ht="30" customHeight="1" x14ac:dyDescent="0.25">
      <c r="B105" s="105"/>
      <c r="C105" s="586" t="s">
        <v>57</v>
      </c>
      <c r="D105" s="586"/>
      <c r="E105" s="586" t="s">
        <v>162</v>
      </c>
      <c r="F105" s="586"/>
      <c r="G105" s="586" t="s">
        <v>162</v>
      </c>
      <c r="H105" s="586"/>
      <c r="I105" s="586">
        <v>1</v>
      </c>
      <c r="J105" s="586"/>
      <c r="K105" s="577">
        <v>1</v>
      </c>
      <c r="L105" s="579"/>
      <c r="M105" s="27"/>
      <c r="N105" s="104" t="s">
        <v>162</v>
      </c>
      <c r="O105" s="104"/>
      <c r="P105" s="104"/>
      <c r="Q105" s="104"/>
      <c r="R105" s="106"/>
    </row>
    <row r="106" spans="2:18" s="24" customFormat="1" ht="30" customHeight="1" x14ac:dyDescent="0.25">
      <c r="B106" s="105"/>
      <c r="C106" s="586" t="s">
        <v>57</v>
      </c>
      <c r="D106" s="586"/>
      <c r="E106" s="586" t="s">
        <v>162</v>
      </c>
      <c r="F106" s="586"/>
      <c r="G106" s="586" t="s">
        <v>163</v>
      </c>
      <c r="H106" s="586"/>
      <c r="I106" s="586">
        <v>1</v>
      </c>
      <c r="J106" s="586"/>
      <c r="K106" s="577">
        <v>0</v>
      </c>
      <c r="L106" s="579"/>
      <c r="M106" s="27"/>
      <c r="N106" s="104" t="s">
        <v>163</v>
      </c>
      <c r="O106" s="104"/>
      <c r="P106" s="104"/>
      <c r="Q106" s="104"/>
      <c r="R106" s="106"/>
    </row>
    <row r="107" spans="2:18" s="24" customFormat="1" ht="30" customHeight="1" x14ac:dyDescent="0.25">
      <c r="B107" s="105"/>
      <c r="C107" s="586" t="s">
        <v>57</v>
      </c>
      <c r="D107" s="586"/>
      <c r="E107" s="586" t="s">
        <v>162</v>
      </c>
      <c r="F107" s="586"/>
      <c r="G107" s="586" t="s">
        <v>164</v>
      </c>
      <c r="H107" s="586"/>
      <c r="I107" s="586">
        <v>1</v>
      </c>
      <c r="J107" s="586"/>
      <c r="K107" s="577">
        <v>0</v>
      </c>
      <c r="L107" s="579"/>
      <c r="M107" s="27"/>
      <c r="N107" s="104" t="s">
        <v>164</v>
      </c>
      <c r="O107" s="104"/>
      <c r="P107" s="104"/>
      <c r="Q107" s="104"/>
      <c r="R107" s="106"/>
    </row>
    <row r="108" spans="2:18" s="24" customFormat="1" ht="30" customHeight="1" x14ac:dyDescent="0.25">
      <c r="B108" s="105"/>
      <c r="C108" s="586" t="s">
        <v>57</v>
      </c>
      <c r="D108" s="586"/>
      <c r="E108" s="586" t="s">
        <v>164</v>
      </c>
      <c r="F108" s="586"/>
      <c r="G108" s="586" t="s">
        <v>162</v>
      </c>
      <c r="H108" s="586"/>
      <c r="I108" s="586">
        <v>0</v>
      </c>
      <c r="J108" s="586"/>
      <c r="K108" s="577">
        <v>1</v>
      </c>
      <c r="L108" s="579"/>
      <c r="M108" s="27"/>
      <c r="N108" s="104"/>
      <c r="O108" s="104"/>
      <c r="P108" s="104"/>
      <c r="Q108" s="104"/>
      <c r="R108" s="106"/>
    </row>
    <row r="109" spans="2:18" ht="15.75" x14ac:dyDescent="0.25">
      <c r="B109" s="37"/>
      <c r="C109" s="16"/>
      <c r="D109" s="16"/>
      <c r="E109" s="16"/>
      <c r="F109" s="16"/>
      <c r="G109" s="16"/>
      <c r="H109" s="16"/>
      <c r="I109" s="16"/>
      <c r="J109" s="16"/>
      <c r="K109" s="16"/>
      <c r="L109" s="16"/>
      <c r="M109" s="91"/>
      <c r="N109" s="40"/>
      <c r="O109" s="40"/>
      <c r="P109" s="40"/>
      <c r="Q109" s="40"/>
      <c r="R109" s="38"/>
    </row>
    <row r="110" spans="2:18" ht="34.5" customHeight="1" x14ac:dyDescent="0.25">
      <c r="B110" s="37"/>
      <c r="C110" s="16"/>
      <c r="D110" s="16"/>
      <c r="E110" s="580" t="s">
        <v>568</v>
      </c>
      <c r="F110" s="581"/>
      <c r="G110" s="582"/>
      <c r="H110" s="16"/>
      <c r="I110" s="16"/>
      <c r="J110" s="16"/>
      <c r="K110" s="16"/>
      <c r="L110" s="16"/>
      <c r="M110" s="41"/>
      <c r="N110" s="40"/>
      <c r="O110" s="40"/>
      <c r="P110" s="40"/>
      <c r="Q110" s="40"/>
      <c r="R110" s="38"/>
    </row>
    <row r="111" spans="2:18" ht="20.25" customHeight="1" x14ac:dyDescent="0.25">
      <c r="B111" s="37"/>
      <c r="C111" s="16"/>
      <c r="D111" s="16"/>
      <c r="E111" s="577" t="s">
        <v>291</v>
      </c>
      <c r="F111" s="578"/>
      <c r="G111" s="579"/>
      <c r="H111" s="16"/>
      <c r="I111" s="16"/>
      <c r="J111" s="16"/>
      <c r="K111" s="16"/>
      <c r="L111" s="16"/>
      <c r="M111" s="41"/>
      <c r="N111" s="16"/>
      <c r="O111" s="16"/>
      <c r="P111" s="16"/>
      <c r="Q111" s="16"/>
      <c r="R111" s="38"/>
    </row>
    <row r="112" spans="2:18" ht="20.25" customHeight="1" x14ac:dyDescent="0.25">
      <c r="B112" s="37"/>
      <c r="C112" s="16"/>
      <c r="D112" s="16"/>
      <c r="E112" s="577" t="s">
        <v>292</v>
      </c>
      <c r="F112" s="578"/>
      <c r="G112" s="579"/>
      <c r="H112" s="16"/>
      <c r="I112" s="16"/>
      <c r="J112" s="16"/>
      <c r="K112" s="16"/>
      <c r="L112" s="16"/>
      <c r="M112" s="41"/>
      <c r="N112" s="16"/>
      <c r="O112" s="16"/>
      <c r="P112" s="16"/>
      <c r="Q112" s="16"/>
      <c r="R112" s="38"/>
    </row>
    <row r="113" spans="2:18" ht="20.25" customHeight="1" x14ac:dyDescent="0.25">
      <c r="B113" s="37"/>
      <c r="C113" s="16"/>
      <c r="D113" s="16"/>
      <c r="E113" s="577" t="s">
        <v>293</v>
      </c>
      <c r="F113" s="578"/>
      <c r="G113" s="579"/>
      <c r="H113" s="16"/>
      <c r="I113" s="16"/>
      <c r="J113" s="16"/>
      <c r="K113" s="16"/>
      <c r="L113" s="16"/>
      <c r="M113" s="41"/>
      <c r="N113" s="16"/>
      <c r="O113" s="16"/>
      <c r="P113" s="16"/>
      <c r="Q113" s="16"/>
      <c r="R113" s="38"/>
    </row>
    <row r="114" spans="2:18" ht="15.75" x14ac:dyDescent="0.25">
      <c r="B114" s="37"/>
      <c r="C114" s="16"/>
      <c r="D114" s="16"/>
      <c r="E114" s="16"/>
      <c r="F114" s="16"/>
      <c r="G114" s="16"/>
      <c r="H114" s="16"/>
      <c r="I114" s="16"/>
      <c r="J114" s="16"/>
      <c r="K114" s="16"/>
      <c r="L114" s="16"/>
      <c r="M114" s="16"/>
      <c r="N114" s="16"/>
      <c r="O114" s="16"/>
      <c r="P114" s="16"/>
      <c r="Q114" s="16"/>
      <c r="R114" s="38"/>
    </row>
    <row r="115" spans="2:18" ht="15.75" x14ac:dyDescent="0.25">
      <c r="B115" s="37"/>
      <c r="C115" s="16"/>
      <c r="D115" s="16"/>
      <c r="E115" s="16"/>
      <c r="F115" s="16"/>
      <c r="G115" s="16"/>
      <c r="H115" s="16"/>
      <c r="I115" s="16"/>
      <c r="J115" s="16"/>
      <c r="K115" s="16"/>
      <c r="L115" s="16"/>
      <c r="M115" s="16"/>
      <c r="N115" s="16"/>
      <c r="O115" s="16"/>
      <c r="P115" s="16"/>
      <c r="Q115" s="16"/>
      <c r="R115" s="38"/>
    </row>
    <row r="116" spans="2:18" ht="15.75" x14ac:dyDescent="0.25">
      <c r="B116" s="37"/>
      <c r="C116" s="16"/>
      <c r="D116" s="16"/>
      <c r="E116" s="16"/>
      <c r="F116" s="16"/>
      <c r="G116" s="16"/>
      <c r="H116" s="16"/>
      <c r="I116" s="16"/>
      <c r="J116" s="16"/>
      <c r="K116" s="16"/>
      <c r="L116" s="16"/>
      <c r="M116" s="16"/>
      <c r="N116" s="16"/>
      <c r="O116" s="16"/>
      <c r="P116" s="16"/>
      <c r="Q116" s="16"/>
      <c r="R116" s="38"/>
    </row>
    <row r="117" spans="2:18" ht="15.75" x14ac:dyDescent="0.25">
      <c r="B117" s="37"/>
      <c r="C117" s="16"/>
      <c r="D117" s="16"/>
      <c r="E117" s="16"/>
      <c r="F117" s="16"/>
      <c r="G117" s="16"/>
      <c r="H117" s="16"/>
      <c r="I117" s="16"/>
      <c r="J117" s="16"/>
      <c r="K117" s="16"/>
      <c r="L117" s="16"/>
      <c r="M117" s="16"/>
      <c r="N117" s="16"/>
      <c r="O117" s="16"/>
      <c r="P117" s="16"/>
      <c r="Q117" s="16"/>
      <c r="R117" s="38"/>
    </row>
    <row r="118" spans="2:18" ht="15.75" x14ac:dyDescent="0.25">
      <c r="B118" s="37"/>
      <c r="C118" s="16"/>
      <c r="D118" s="16"/>
      <c r="E118" s="16"/>
      <c r="F118" s="16"/>
      <c r="G118" s="16"/>
      <c r="H118" s="16"/>
      <c r="I118" s="16"/>
      <c r="J118" s="16"/>
      <c r="K118" s="16"/>
      <c r="L118" s="16"/>
      <c r="M118" s="16"/>
      <c r="N118" s="16"/>
      <c r="O118" s="16"/>
      <c r="P118" s="16"/>
      <c r="Q118" s="16"/>
      <c r="R118" s="38"/>
    </row>
    <row r="119" spans="2:18" ht="15.75" x14ac:dyDescent="0.25">
      <c r="B119" s="37"/>
      <c r="C119" s="16"/>
      <c r="D119" s="16"/>
      <c r="E119" s="16"/>
      <c r="F119" s="16"/>
      <c r="G119" s="16"/>
      <c r="H119" s="16"/>
      <c r="I119" s="16"/>
      <c r="J119" s="16"/>
      <c r="K119" s="16"/>
      <c r="L119" s="16"/>
      <c r="M119" s="16"/>
      <c r="N119" s="16"/>
      <c r="O119" s="16"/>
      <c r="P119" s="16"/>
      <c r="Q119" s="16"/>
      <c r="R119" s="38"/>
    </row>
    <row r="120" spans="2:18" ht="16.5" thickBot="1" x14ac:dyDescent="0.3">
      <c r="B120" s="92"/>
      <c r="C120" s="93"/>
      <c r="D120" s="93"/>
      <c r="E120" s="93"/>
      <c r="F120" s="93"/>
      <c r="G120" s="93"/>
      <c r="H120" s="93"/>
      <c r="I120" s="93"/>
      <c r="J120" s="93"/>
      <c r="K120" s="93"/>
      <c r="L120" s="93"/>
      <c r="M120" s="93"/>
      <c r="N120" s="93"/>
      <c r="O120" s="93"/>
      <c r="P120" s="93"/>
      <c r="Q120" s="93"/>
      <c r="R120" s="94"/>
    </row>
  </sheetData>
  <sheetProtection selectLockedCells="1" autoFilter="0" pivotTables="0" selectUnlockedCells="1"/>
  <mergeCells count="206">
    <mergeCell ref="K9:L9"/>
    <mergeCell ref="M9:N9"/>
    <mergeCell ref="C28:I28"/>
    <mergeCell ref="I61:J62"/>
    <mergeCell ref="I63:J64"/>
    <mergeCell ref="I65:J66"/>
    <mergeCell ref="I67:J69"/>
    <mergeCell ref="D60:G60"/>
    <mergeCell ref="D62:G62"/>
    <mergeCell ref="D63:G63"/>
    <mergeCell ref="I59:L59"/>
    <mergeCell ref="D49:G49"/>
    <mergeCell ref="D50:G50"/>
    <mergeCell ref="D51:G51"/>
    <mergeCell ref="D52:G52"/>
    <mergeCell ref="E40:F40"/>
    <mergeCell ref="E41:F41"/>
    <mergeCell ref="E44:F44"/>
    <mergeCell ref="E45:F45"/>
    <mergeCell ref="D53:G53"/>
    <mergeCell ref="C48:J48"/>
    <mergeCell ref="H49:J49"/>
    <mergeCell ref="H50:J50"/>
    <mergeCell ref="H51:J51"/>
    <mergeCell ref="H53:J53"/>
    <mergeCell ref="J79:L79"/>
    <mergeCell ref="I74:J76"/>
    <mergeCell ref="C59:G59"/>
    <mergeCell ref="D61:G61"/>
    <mergeCell ref="I60:J60"/>
    <mergeCell ref="I108:J108"/>
    <mergeCell ref="G101:H101"/>
    <mergeCell ref="G102:H102"/>
    <mergeCell ref="G103:H103"/>
    <mergeCell ref="G104:H104"/>
    <mergeCell ref="G105:H105"/>
    <mergeCell ref="G106:H106"/>
    <mergeCell ref="C103:D103"/>
    <mergeCell ref="C104:D104"/>
    <mergeCell ref="C105:D105"/>
    <mergeCell ref="K107:L107"/>
    <mergeCell ref="K101:L101"/>
    <mergeCell ref="K102:L102"/>
    <mergeCell ref="K103:L103"/>
    <mergeCell ref="K104:L104"/>
    <mergeCell ref="K105:L105"/>
    <mergeCell ref="K106:L106"/>
    <mergeCell ref="N5:O5"/>
    <mergeCell ref="P5:R5"/>
    <mergeCell ref="B3:C5"/>
    <mergeCell ref="I101:J101"/>
    <mergeCell ref="I102:J102"/>
    <mergeCell ref="I103:J103"/>
    <mergeCell ref="I104:J104"/>
    <mergeCell ref="I105:J105"/>
    <mergeCell ref="I106:J106"/>
    <mergeCell ref="D3:E3"/>
    <mergeCell ref="N3:O3"/>
    <mergeCell ref="D4:E4"/>
    <mergeCell ref="N4:O4"/>
    <mergeCell ref="D5:E5"/>
    <mergeCell ref="C106:D106"/>
    <mergeCell ref="C39:G39"/>
    <mergeCell ref="I39:M39"/>
    <mergeCell ref="K40:L40"/>
    <mergeCell ref="K41:L41"/>
    <mergeCell ref="K42:L42"/>
    <mergeCell ref="K43:L43"/>
    <mergeCell ref="K44:L44"/>
    <mergeCell ref="K45:L45"/>
    <mergeCell ref="I70:J71"/>
    <mergeCell ref="B6:R6"/>
    <mergeCell ref="B7:R7"/>
    <mergeCell ref="C9:C13"/>
    <mergeCell ref="E15:I15"/>
    <mergeCell ref="B98:R98"/>
    <mergeCell ref="C100:D100"/>
    <mergeCell ref="E100:F100"/>
    <mergeCell ref="G100:H100"/>
    <mergeCell ref="I100:J100"/>
    <mergeCell ref="K100:L100"/>
    <mergeCell ref="I72:J73"/>
    <mergeCell ref="I83:P84"/>
    <mergeCell ref="J86:P86"/>
    <mergeCell ref="J87:P87"/>
    <mergeCell ref="J85:P85"/>
    <mergeCell ref="M33:N33"/>
    <mergeCell ref="M34:N34"/>
    <mergeCell ref="O13:P13"/>
    <mergeCell ref="O14:P14"/>
    <mergeCell ref="O15:P15"/>
    <mergeCell ref="O16:P16"/>
    <mergeCell ref="O17:P17"/>
    <mergeCell ref="B37:R37"/>
    <mergeCell ref="B57:R57"/>
    <mergeCell ref="O18:P18"/>
    <mergeCell ref="O19:P19"/>
    <mergeCell ref="O20:P20"/>
    <mergeCell ref="M20:N20"/>
    <mergeCell ref="M21:N21"/>
    <mergeCell ref="M28:N28"/>
    <mergeCell ref="M29:N29"/>
    <mergeCell ref="M30:N30"/>
    <mergeCell ref="M31:N31"/>
    <mergeCell ref="O22:P22"/>
    <mergeCell ref="O21:P21"/>
    <mergeCell ref="O28:P28"/>
    <mergeCell ref="O29:P29"/>
    <mergeCell ref="O30:P30"/>
    <mergeCell ref="O31:P31"/>
    <mergeCell ref="M27:N27"/>
    <mergeCell ref="O23:P23"/>
    <mergeCell ref="O24:P24"/>
    <mergeCell ref="O25:P25"/>
    <mergeCell ref="O26:P26"/>
    <mergeCell ref="O27:P27"/>
    <mergeCell ref="K12:L12"/>
    <mergeCell ref="M23:N23"/>
    <mergeCell ref="M24:N24"/>
    <mergeCell ref="M25:N25"/>
    <mergeCell ref="M26:N26"/>
    <mergeCell ref="M13:N13"/>
    <mergeCell ref="M14:N14"/>
    <mergeCell ref="M15:N15"/>
    <mergeCell ref="M16:N16"/>
    <mergeCell ref="M17:N17"/>
    <mergeCell ref="M18:N18"/>
    <mergeCell ref="M19:N19"/>
    <mergeCell ref="K13:L13"/>
    <mergeCell ref="K14:L14"/>
    <mergeCell ref="K15:L15"/>
    <mergeCell ref="K16:L16"/>
    <mergeCell ref="K17:L17"/>
    <mergeCell ref="K18:L18"/>
    <mergeCell ref="P4:R4"/>
    <mergeCell ref="P3:R3"/>
    <mergeCell ref="M12:N12"/>
    <mergeCell ref="M11:N11"/>
    <mergeCell ref="M10:N10"/>
    <mergeCell ref="M22:N22"/>
    <mergeCell ref="O9:P9"/>
    <mergeCell ref="O10:P10"/>
    <mergeCell ref="O11:P11"/>
    <mergeCell ref="O12:P12"/>
    <mergeCell ref="F3:M3"/>
    <mergeCell ref="F4:M4"/>
    <mergeCell ref="F5:M5"/>
    <mergeCell ref="C17:I17"/>
    <mergeCell ref="D18:I18"/>
    <mergeCell ref="D19:I19"/>
    <mergeCell ref="D20:I20"/>
    <mergeCell ref="D21:I21"/>
    <mergeCell ref="D22:I22"/>
    <mergeCell ref="K11:L11"/>
    <mergeCell ref="K20:L20"/>
    <mergeCell ref="K21:L21"/>
    <mergeCell ref="K19:L19"/>
    <mergeCell ref="K10:L10"/>
    <mergeCell ref="K27:L27"/>
    <mergeCell ref="K26:L26"/>
    <mergeCell ref="K25:L25"/>
    <mergeCell ref="K24:L24"/>
    <mergeCell ref="K23:L23"/>
    <mergeCell ref="K22:L22"/>
    <mergeCell ref="K108:L108"/>
    <mergeCell ref="K32:L32"/>
    <mergeCell ref="K33:L33"/>
    <mergeCell ref="K34:L34"/>
    <mergeCell ref="K28:L28"/>
    <mergeCell ref="K29:L29"/>
    <mergeCell ref="K30:L30"/>
    <mergeCell ref="K31:L31"/>
    <mergeCell ref="B81:R81"/>
    <mergeCell ref="O34:P34"/>
    <mergeCell ref="D23:I23"/>
    <mergeCell ref="D24:I24"/>
    <mergeCell ref="D25:I25"/>
    <mergeCell ref="D26:I26"/>
    <mergeCell ref="O33:P33"/>
    <mergeCell ref="O32:P32"/>
    <mergeCell ref="M32:N32"/>
    <mergeCell ref="H52:J52"/>
    <mergeCell ref="E111:G111"/>
    <mergeCell ref="E112:G112"/>
    <mergeCell ref="E113:G113"/>
    <mergeCell ref="E110:G110"/>
    <mergeCell ref="E42:F42"/>
    <mergeCell ref="E43:F43"/>
    <mergeCell ref="G107:H107"/>
    <mergeCell ref="I107:J107"/>
    <mergeCell ref="C107:D107"/>
    <mergeCell ref="C108:D108"/>
    <mergeCell ref="E101:F101"/>
    <mergeCell ref="E102:F102"/>
    <mergeCell ref="E103:F103"/>
    <mergeCell ref="E104:F104"/>
    <mergeCell ref="E105:F105"/>
    <mergeCell ref="E106:F106"/>
    <mergeCell ref="E107:F107"/>
    <mergeCell ref="E108:F108"/>
    <mergeCell ref="C101:D101"/>
    <mergeCell ref="C102:D102"/>
    <mergeCell ref="G108:H108"/>
    <mergeCell ref="C83:E83"/>
    <mergeCell ref="J77:L77"/>
    <mergeCell ref="J78:L78"/>
  </mergeCells>
  <pageMargins left="0.7" right="0.7" top="0.75" bottom="0.75" header="0.3" footer="0.3"/>
  <pageSetup paperSize="14" scale="1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A5"/>
  <sheetViews>
    <sheetView workbookViewId="0">
      <selection activeCell="A5" sqref="A5"/>
    </sheetView>
  </sheetViews>
  <sheetFormatPr baseColWidth="10" defaultRowHeight="15" x14ac:dyDescent="0.25"/>
  <sheetData>
    <row r="4" spans="1:1" x14ac:dyDescent="0.25">
      <c r="A4" t="s">
        <v>858</v>
      </c>
    </row>
    <row r="5" spans="1:1" x14ac:dyDescent="0.25">
      <c r="A5" t="s">
        <v>859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247"/>
  <sheetViews>
    <sheetView topLeftCell="A197" zoomScale="50" zoomScaleNormal="50" workbookViewId="0">
      <selection activeCell="E238" sqref="E238"/>
    </sheetView>
  </sheetViews>
  <sheetFormatPr baseColWidth="10" defaultColWidth="11.42578125" defaultRowHeight="15" x14ac:dyDescent="0.25"/>
  <cols>
    <col min="1" max="1" width="4.5703125" style="1" customWidth="1"/>
    <col min="2" max="2" width="35" style="164" customWidth="1"/>
    <col min="3" max="3" width="14" style="164" customWidth="1"/>
    <col min="4" max="4" width="35" style="164" customWidth="1"/>
    <col min="5" max="5" width="11.7109375" style="164" customWidth="1"/>
    <col min="6" max="6" width="88.7109375" style="164" customWidth="1"/>
    <col min="7" max="7" width="35.85546875" style="164" customWidth="1"/>
    <col min="8" max="8" width="37.140625" style="164" customWidth="1"/>
    <col min="9" max="9" width="19.7109375" style="164" customWidth="1"/>
    <col min="10" max="10" width="5.28515625" style="164" customWidth="1"/>
    <col min="11" max="12" width="5.85546875" style="164" customWidth="1"/>
    <col min="13" max="13" width="5.140625" style="164" customWidth="1"/>
    <col min="14" max="14" width="5" style="164" customWidth="1"/>
    <col min="15" max="15" width="5.7109375" style="164" customWidth="1"/>
    <col min="16" max="16" width="6" style="164" customWidth="1"/>
    <col min="17" max="17" width="5.28515625" style="164" customWidth="1"/>
    <col min="18" max="18" width="5.7109375" style="164" customWidth="1"/>
    <col min="19" max="19" width="5.28515625" style="164" customWidth="1"/>
    <col min="20" max="21" width="5.7109375" style="164" customWidth="1"/>
    <col min="22" max="22" width="20.85546875" style="164" customWidth="1"/>
    <col min="23" max="23" width="38" style="164" customWidth="1"/>
    <col min="24" max="24" width="44.28515625" style="164" customWidth="1"/>
    <col min="25" max="16384" width="11.42578125" style="1"/>
  </cols>
  <sheetData>
    <row r="1" spans="2:24" ht="9.75" customHeight="1" thickBot="1" x14ac:dyDescent="0.3"/>
    <row r="2" spans="2:24" s="2" customFormat="1" ht="39" customHeight="1" x14ac:dyDescent="0.25">
      <c r="B2" s="815"/>
      <c r="C2" s="816"/>
      <c r="D2" s="125" t="s">
        <v>148</v>
      </c>
      <c r="E2" s="734" t="s">
        <v>585</v>
      </c>
      <c r="F2" s="735"/>
      <c r="G2" s="735"/>
      <c r="H2" s="735"/>
      <c r="I2" s="735"/>
      <c r="J2" s="735"/>
      <c r="K2" s="735"/>
      <c r="L2" s="735"/>
      <c r="M2" s="735"/>
      <c r="N2" s="735"/>
      <c r="O2" s="735"/>
      <c r="P2" s="735"/>
      <c r="Q2" s="735"/>
      <c r="R2" s="735"/>
      <c r="S2" s="735"/>
      <c r="T2" s="735"/>
      <c r="U2" s="735"/>
      <c r="V2" s="736"/>
      <c r="W2" s="126" t="s">
        <v>149</v>
      </c>
      <c r="X2" s="127" t="s">
        <v>588</v>
      </c>
    </row>
    <row r="3" spans="2:24" s="2" customFormat="1" ht="27.75" customHeight="1" x14ac:dyDescent="0.25">
      <c r="B3" s="818"/>
      <c r="C3" s="819"/>
      <c r="D3" s="123" t="s">
        <v>150</v>
      </c>
      <c r="E3" s="992" t="s">
        <v>586</v>
      </c>
      <c r="F3" s="993"/>
      <c r="G3" s="993"/>
      <c r="H3" s="993"/>
      <c r="I3" s="993"/>
      <c r="J3" s="993"/>
      <c r="K3" s="993"/>
      <c r="L3" s="993"/>
      <c r="M3" s="993"/>
      <c r="N3" s="993"/>
      <c r="O3" s="993"/>
      <c r="P3" s="993"/>
      <c r="Q3" s="993"/>
      <c r="R3" s="993"/>
      <c r="S3" s="993"/>
      <c r="T3" s="993"/>
      <c r="U3" s="993"/>
      <c r="V3" s="994"/>
      <c r="W3" s="124" t="s">
        <v>572</v>
      </c>
      <c r="X3" s="128">
        <v>2</v>
      </c>
    </row>
    <row r="4" spans="2:24" s="2" customFormat="1" ht="42" customHeight="1" thickBot="1" x14ac:dyDescent="0.3">
      <c r="B4" s="1013"/>
      <c r="C4" s="1014"/>
      <c r="D4" s="129" t="s">
        <v>152</v>
      </c>
      <c r="E4" s="1008" t="s">
        <v>587</v>
      </c>
      <c r="F4" s="1009"/>
      <c r="G4" s="1009"/>
      <c r="H4" s="1009"/>
      <c r="I4" s="1009"/>
      <c r="J4" s="1009"/>
      <c r="K4" s="1009"/>
      <c r="L4" s="1009"/>
      <c r="M4" s="1009"/>
      <c r="N4" s="1009"/>
      <c r="O4" s="1009"/>
      <c r="P4" s="1009"/>
      <c r="Q4" s="1009"/>
      <c r="R4" s="1009"/>
      <c r="S4" s="1009"/>
      <c r="T4" s="1009"/>
      <c r="U4" s="1009"/>
      <c r="V4" s="1010"/>
      <c r="W4" s="130" t="s">
        <v>573</v>
      </c>
      <c r="X4" s="137">
        <v>43776</v>
      </c>
    </row>
    <row r="5" spans="2:24" ht="42" customHeight="1" thickBot="1" x14ac:dyDescent="0.3">
      <c r="B5" s="593" t="s">
        <v>871</v>
      </c>
      <c r="C5" s="594"/>
      <c r="D5" s="594"/>
      <c r="E5" s="594"/>
      <c r="F5" s="594"/>
      <c r="G5" s="594"/>
      <c r="H5" s="594"/>
      <c r="I5" s="594"/>
      <c r="J5" s="594"/>
      <c r="K5" s="594"/>
      <c r="L5" s="594"/>
      <c r="M5" s="594"/>
      <c r="N5" s="594"/>
      <c r="O5" s="594"/>
      <c r="P5" s="594"/>
      <c r="Q5" s="594"/>
      <c r="R5" s="594"/>
      <c r="S5" s="594"/>
      <c r="T5" s="594"/>
      <c r="U5" s="594"/>
      <c r="V5" s="594"/>
      <c r="W5" s="594"/>
      <c r="X5" s="595"/>
    </row>
    <row r="6" spans="2:24" ht="59.25" customHeight="1" thickBot="1" x14ac:dyDescent="0.3">
      <c r="B6" s="1011" t="s">
        <v>864</v>
      </c>
      <c r="C6" s="1011"/>
      <c r="D6" s="1011"/>
      <c r="E6" s="1011" t="s">
        <v>870</v>
      </c>
      <c r="F6" s="1011"/>
      <c r="G6" s="1011"/>
      <c r="H6" s="1011"/>
      <c r="I6" s="1011"/>
      <c r="J6" s="1012"/>
      <c r="K6" s="1012"/>
      <c r="L6" s="1012"/>
      <c r="M6" s="1012"/>
      <c r="N6" s="1012"/>
      <c r="O6" s="1012"/>
      <c r="P6" s="1012"/>
      <c r="Q6" s="1012"/>
      <c r="R6" s="1012"/>
      <c r="S6" s="1012"/>
      <c r="T6" s="1012"/>
      <c r="U6" s="1012"/>
      <c r="V6" s="1012"/>
      <c r="W6" s="1012"/>
      <c r="X6" s="1012"/>
    </row>
    <row r="7" spans="2:24" ht="71.25" thickBot="1" x14ac:dyDescent="0.3">
      <c r="B7" s="471" t="s">
        <v>849</v>
      </c>
      <c r="C7" s="473" t="s">
        <v>855</v>
      </c>
      <c r="D7" s="473" t="s">
        <v>865</v>
      </c>
      <c r="E7" s="473" t="s">
        <v>61</v>
      </c>
      <c r="F7" s="473" t="s">
        <v>41</v>
      </c>
      <c r="G7" s="473" t="s">
        <v>62</v>
      </c>
      <c r="H7" s="473" t="s">
        <v>42</v>
      </c>
      <c r="I7" s="473" t="s">
        <v>866</v>
      </c>
      <c r="J7" s="279" t="s">
        <v>44</v>
      </c>
      <c r="K7" s="279" t="s">
        <v>45</v>
      </c>
      <c r="L7" s="279" t="s">
        <v>46</v>
      </c>
      <c r="M7" s="279" t="s">
        <v>47</v>
      </c>
      <c r="N7" s="279" t="s">
        <v>48</v>
      </c>
      <c r="O7" s="279" t="s">
        <v>49</v>
      </c>
      <c r="P7" s="279" t="s">
        <v>50</v>
      </c>
      <c r="Q7" s="279" t="s">
        <v>51</v>
      </c>
      <c r="R7" s="279" t="s">
        <v>52</v>
      </c>
      <c r="S7" s="279" t="s">
        <v>54</v>
      </c>
      <c r="T7" s="279" t="s">
        <v>55</v>
      </c>
      <c r="U7" s="279" t="s">
        <v>53</v>
      </c>
      <c r="V7" s="472" t="s">
        <v>869</v>
      </c>
      <c r="W7" s="472" t="s">
        <v>867</v>
      </c>
      <c r="X7" s="474" t="s">
        <v>868</v>
      </c>
    </row>
    <row r="8" spans="2:24" ht="26.25" customHeight="1" x14ac:dyDescent="0.25">
      <c r="B8" s="280"/>
      <c r="C8" s="165"/>
      <c r="D8" s="165"/>
      <c r="E8" s="166" t="s">
        <v>72</v>
      </c>
      <c r="F8" s="157"/>
      <c r="G8" s="157"/>
      <c r="H8" s="157"/>
      <c r="I8" s="157"/>
      <c r="J8" s="281"/>
      <c r="K8" s="281"/>
      <c r="L8" s="281"/>
      <c r="M8" s="281"/>
      <c r="N8" s="281"/>
      <c r="O8" s="281"/>
      <c r="P8" s="281"/>
      <c r="Q8" s="281"/>
      <c r="R8" s="281"/>
      <c r="S8" s="281"/>
      <c r="T8" s="281"/>
      <c r="U8" s="282"/>
      <c r="V8" s="282"/>
      <c r="W8" s="282"/>
      <c r="X8" s="283"/>
    </row>
    <row r="9" spans="2:24" ht="26.25" customHeight="1" x14ac:dyDescent="0.25">
      <c r="B9" s="284"/>
      <c r="C9" s="167"/>
      <c r="D9" s="167"/>
      <c r="E9" s="156" t="s">
        <v>460</v>
      </c>
      <c r="F9" s="131"/>
      <c r="G9" s="131"/>
      <c r="H9" s="131"/>
      <c r="I9" s="131"/>
      <c r="J9" s="134"/>
      <c r="K9" s="134"/>
      <c r="L9" s="134"/>
      <c r="M9" s="134"/>
      <c r="N9" s="134"/>
      <c r="O9" s="134"/>
      <c r="P9" s="134"/>
      <c r="Q9" s="134"/>
      <c r="R9" s="134"/>
      <c r="S9" s="134"/>
      <c r="T9" s="134"/>
      <c r="U9" s="285"/>
      <c r="V9" s="285"/>
      <c r="W9" s="285"/>
      <c r="X9" s="286"/>
    </row>
    <row r="10" spans="2:24" ht="26.25" customHeight="1" thickBot="1" x14ac:dyDescent="0.3">
      <c r="B10" s="287"/>
      <c r="C10" s="168"/>
      <c r="D10" s="168"/>
      <c r="E10" s="169" t="s">
        <v>637</v>
      </c>
      <c r="F10" s="133"/>
      <c r="G10" s="133"/>
      <c r="H10" s="133"/>
      <c r="I10" s="133"/>
      <c r="J10" s="288"/>
      <c r="K10" s="288"/>
      <c r="L10" s="288"/>
      <c r="M10" s="288"/>
      <c r="N10" s="288"/>
      <c r="O10" s="288"/>
      <c r="P10" s="288"/>
      <c r="Q10" s="288"/>
      <c r="R10" s="288"/>
      <c r="S10" s="288"/>
      <c r="T10" s="288"/>
      <c r="U10" s="289"/>
      <c r="V10" s="289"/>
      <c r="W10" s="289"/>
      <c r="X10" s="290"/>
    </row>
    <row r="11" spans="2:24" ht="26.25" customHeight="1" x14ac:dyDescent="0.25">
      <c r="B11" s="170"/>
      <c r="C11" s="170"/>
      <c r="D11" s="170"/>
      <c r="E11" s="166" t="s">
        <v>73</v>
      </c>
      <c r="F11" s="157"/>
      <c r="G11" s="157"/>
      <c r="H11" s="157"/>
      <c r="I11" s="157"/>
      <c r="J11" s="281"/>
      <c r="K11" s="281"/>
      <c r="L11" s="281"/>
      <c r="M11" s="281"/>
      <c r="N11" s="281"/>
      <c r="O11" s="281"/>
      <c r="P11" s="281"/>
      <c r="Q11" s="281"/>
      <c r="R11" s="281"/>
      <c r="S11" s="281"/>
      <c r="T11" s="281"/>
      <c r="U11" s="282"/>
      <c r="V11" s="282"/>
      <c r="W11" s="282"/>
      <c r="X11" s="283"/>
    </row>
    <row r="12" spans="2:24" ht="26.25" customHeight="1" x14ac:dyDescent="0.25">
      <c r="B12" s="171"/>
      <c r="C12" s="171"/>
      <c r="D12" s="171"/>
      <c r="E12" s="156" t="s">
        <v>461</v>
      </c>
      <c r="F12" s="131"/>
      <c r="G12" s="131"/>
      <c r="H12" s="131"/>
      <c r="I12" s="131"/>
      <c r="J12" s="134"/>
      <c r="K12" s="134"/>
      <c r="L12" s="134"/>
      <c r="M12" s="134"/>
      <c r="N12" s="134"/>
      <c r="O12" s="134"/>
      <c r="P12" s="134"/>
      <c r="Q12" s="134"/>
      <c r="R12" s="134"/>
      <c r="S12" s="134"/>
      <c r="T12" s="134"/>
      <c r="U12" s="285"/>
      <c r="V12" s="285"/>
      <c r="W12" s="285"/>
      <c r="X12" s="286"/>
    </row>
    <row r="13" spans="2:24" ht="26.25" customHeight="1" thickBot="1" x14ac:dyDescent="0.3">
      <c r="B13" s="168"/>
      <c r="C13" s="168"/>
      <c r="D13" s="168"/>
      <c r="E13" s="169" t="s">
        <v>642</v>
      </c>
      <c r="F13" s="133"/>
      <c r="G13" s="133"/>
      <c r="H13" s="133"/>
      <c r="I13" s="133"/>
      <c r="J13" s="288"/>
      <c r="K13" s="288"/>
      <c r="L13" s="288"/>
      <c r="M13" s="288"/>
      <c r="N13" s="288"/>
      <c r="O13" s="288"/>
      <c r="P13" s="288"/>
      <c r="Q13" s="288"/>
      <c r="R13" s="288"/>
      <c r="S13" s="288"/>
      <c r="T13" s="288"/>
      <c r="U13" s="289"/>
      <c r="V13" s="289"/>
      <c r="W13" s="289"/>
      <c r="X13" s="290"/>
    </row>
    <row r="14" spans="2:24" ht="26.25" customHeight="1" x14ac:dyDescent="0.25">
      <c r="B14" s="172"/>
      <c r="C14" s="172"/>
      <c r="D14" s="172"/>
      <c r="E14" s="173" t="s">
        <v>74</v>
      </c>
      <c r="F14" s="132"/>
      <c r="G14" s="132"/>
      <c r="H14" s="132"/>
      <c r="I14" s="132"/>
      <c r="J14" s="291"/>
      <c r="K14" s="291"/>
      <c r="L14" s="291"/>
      <c r="M14" s="291"/>
      <c r="N14" s="291"/>
      <c r="O14" s="291"/>
      <c r="P14" s="291"/>
      <c r="Q14" s="291"/>
      <c r="R14" s="291"/>
      <c r="S14" s="291"/>
      <c r="T14" s="291"/>
      <c r="U14" s="292"/>
      <c r="V14" s="292"/>
      <c r="W14" s="292"/>
      <c r="X14" s="293"/>
    </row>
    <row r="15" spans="2:24" ht="26.25" customHeight="1" x14ac:dyDescent="0.25">
      <c r="B15" s="171"/>
      <c r="C15" s="171"/>
      <c r="D15" s="171"/>
      <c r="E15" s="156" t="s">
        <v>75</v>
      </c>
      <c r="F15" s="131"/>
      <c r="G15" s="131"/>
      <c r="H15" s="131"/>
      <c r="I15" s="131"/>
      <c r="J15" s="134"/>
      <c r="K15" s="134"/>
      <c r="L15" s="134"/>
      <c r="M15" s="134"/>
      <c r="N15" s="134"/>
      <c r="O15" s="134"/>
      <c r="P15" s="134"/>
      <c r="Q15" s="134"/>
      <c r="R15" s="134"/>
      <c r="S15" s="134"/>
      <c r="T15" s="134"/>
      <c r="U15" s="285"/>
      <c r="V15" s="285"/>
      <c r="W15" s="285"/>
      <c r="X15" s="286"/>
    </row>
    <row r="16" spans="2:24" ht="26.25" customHeight="1" thickBot="1" x14ac:dyDescent="0.3">
      <c r="B16" s="174"/>
      <c r="C16" s="174"/>
      <c r="D16" s="174"/>
      <c r="E16" s="175" t="s">
        <v>643</v>
      </c>
      <c r="F16" s="160"/>
      <c r="G16" s="160"/>
      <c r="H16" s="160"/>
      <c r="I16" s="160"/>
      <c r="J16" s="294"/>
      <c r="K16" s="294"/>
      <c r="L16" s="294"/>
      <c r="M16" s="294"/>
      <c r="N16" s="294"/>
      <c r="O16" s="294"/>
      <c r="P16" s="294"/>
      <c r="Q16" s="294"/>
      <c r="R16" s="294"/>
      <c r="S16" s="294"/>
      <c r="T16" s="294"/>
      <c r="U16" s="295"/>
      <c r="V16" s="295"/>
      <c r="W16" s="295"/>
      <c r="X16" s="296"/>
    </row>
    <row r="17" spans="2:24" ht="26.25" customHeight="1" x14ac:dyDescent="0.25">
      <c r="B17" s="170"/>
      <c r="C17" s="170"/>
      <c r="D17" s="170"/>
      <c r="E17" s="166" t="s">
        <v>77</v>
      </c>
      <c r="F17" s="157"/>
      <c r="G17" s="157"/>
      <c r="H17" s="157"/>
      <c r="I17" s="157"/>
      <c r="J17" s="281"/>
      <c r="K17" s="281"/>
      <c r="L17" s="281"/>
      <c r="M17" s="281"/>
      <c r="N17" s="281"/>
      <c r="O17" s="281"/>
      <c r="P17" s="281"/>
      <c r="Q17" s="281"/>
      <c r="R17" s="281"/>
      <c r="S17" s="281"/>
      <c r="T17" s="281"/>
      <c r="U17" s="282"/>
      <c r="V17" s="282"/>
      <c r="W17" s="282"/>
      <c r="X17" s="283"/>
    </row>
    <row r="18" spans="2:24" ht="26.25" customHeight="1" x14ac:dyDescent="0.25">
      <c r="B18" s="171"/>
      <c r="C18" s="171"/>
      <c r="D18" s="171"/>
      <c r="E18" s="156" t="s">
        <v>462</v>
      </c>
      <c r="F18" s="131"/>
      <c r="G18" s="131"/>
      <c r="H18" s="131"/>
      <c r="I18" s="131"/>
      <c r="J18" s="134"/>
      <c r="K18" s="134"/>
      <c r="L18" s="134"/>
      <c r="M18" s="134"/>
      <c r="N18" s="134"/>
      <c r="O18" s="134"/>
      <c r="P18" s="134"/>
      <c r="Q18" s="134"/>
      <c r="R18" s="134"/>
      <c r="S18" s="134"/>
      <c r="T18" s="134"/>
      <c r="U18" s="285"/>
      <c r="V18" s="285"/>
      <c r="W18" s="285"/>
      <c r="X18" s="286"/>
    </row>
    <row r="19" spans="2:24" ht="26.25" customHeight="1" thickBot="1" x14ac:dyDescent="0.3">
      <c r="B19" s="168"/>
      <c r="C19" s="168"/>
      <c r="D19" s="168"/>
      <c r="E19" s="169" t="s">
        <v>717</v>
      </c>
      <c r="F19" s="133"/>
      <c r="G19" s="133"/>
      <c r="H19" s="133"/>
      <c r="I19" s="133"/>
      <c r="J19" s="288"/>
      <c r="K19" s="288"/>
      <c r="L19" s="288"/>
      <c r="M19" s="288"/>
      <c r="N19" s="288"/>
      <c r="O19" s="288"/>
      <c r="P19" s="288"/>
      <c r="Q19" s="288"/>
      <c r="R19" s="288"/>
      <c r="S19" s="288"/>
      <c r="T19" s="288"/>
      <c r="U19" s="289"/>
      <c r="V19" s="289"/>
      <c r="W19" s="289"/>
      <c r="X19" s="290"/>
    </row>
    <row r="20" spans="2:24" ht="26.25" customHeight="1" x14ac:dyDescent="0.25">
      <c r="B20" s="172"/>
      <c r="C20" s="172"/>
      <c r="D20" s="172"/>
      <c r="E20" s="173" t="s">
        <v>80</v>
      </c>
      <c r="F20" s="132"/>
      <c r="G20" s="132"/>
      <c r="H20" s="132"/>
      <c r="I20" s="132"/>
      <c r="J20" s="291"/>
      <c r="K20" s="291"/>
      <c r="L20" s="291"/>
      <c r="M20" s="291"/>
      <c r="N20" s="291"/>
      <c r="O20" s="291"/>
      <c r="P20" s="291"/>
      <c r="Q20" s="291"/>
      <c r="R20" s="291"/>
      <c r="S20" s="291"/>
      <c r="T20" s="291"/>
      <c r="U20" s="292"/>
      <c r="V20" s="292"/>
      <c r="W20" s="292"/>
      <c r="X20" s="293"/>
    </row>
    <row r="21" spans="2:24" ht="26.25" customHeight="1" x14ac:dyDescent="0.25">
      <c r="B21" s="171"/>
      <c r="C21" s="171"/>
      <c r="D21" s="171"/>
      <c r="E21" s="156" t="s">
        <v>463</v>
      </c>
      <c r="F21" s="131"/>
      <c r="G21" s="131"/>
      <c r="H21" s="131"/>
      <c r="I21" s="131"/>
      <c r="J21" s="134"/>
      <c r="K21" s="134"/>
      <c r="L21" s="134"/>
      <c r="M21" s="134"/>
      <c r="N21" s="134"/>
      <c r="O21" s="134"/>
      <c r="P21" s="134"/>
      <c r="Q21" s="134"/>
      <c r="R21" s="134"/>
      <c r="S21" s="134"/>
      <c r="T21" s="134"/>
      <c r="U21" s="285"/>
      <c r="V21" s="285"/>
      <c r="W21" s="285"/>
      <c r="X21" s="286"/>
    </row>
    <row r="22" spans="2:24" ht="26.25" customHeight="1" thickBot="1" x14ac:dyDescent="0.3">
      <c r="B22" s="174"/>
      <c r="C22" s="174"/>
      <c r="D22" s="174"/>
      <c r="E22" s="175" t="s">
        <v>718</v>
      </c>
      <c r="F22" s="160"/>
      <c r="G22" s="160"/>
      <c r="H22" s="160"/>
      <c r="I22" s="160"/>
      <c r="J22" s="294"/>
      <c r="K22" s="294"/>
      <c r="L22" s="294"/>
      <c r="M22" s="294"/>
      <c r="N22" s="294"/>
      <c r="O22" s="294"/>
      <c r="P22" s="294"/>
      <c r="Q22" s="294"/>
      <c r="R22" s="294"/>
      <c r="S22" s="294"/>
      <c r="T22" s="294"/>
      <c r="U22" s="295"/>
      <c r="V22" s="295"/>
      <c r="W22" s="295"/>
      <c r="X22" s="296"/>
    </row>
    <row r="23" spans="2:24" ht="26.25" customHeight="1" x14ac:dyDescent="0.25">
      <c r="B23" s="170"/>
      <c r="C23" s="170"/>
      <c r="D23" s="170"/>
      <c r="E23" s="166" t="s">
        <v>82</v>
      </c>
      <c r="F23" s="157"/>
      <c r="G23" s="157"/>
      <c r="H23" s="157"/>
      <c r="I23" s="157"/>
      <c r="J23" s="281"/>
      <c r="K23" s="281"/>
      <c r="L23" s="281"/>
      <c r="M23" s="281"/>
      <c r="N23" s="281"/>
      <c r="O23" s="281"/>
      <c r="P23" s="281"/>
      <c r="Q23" s="281"/>
      <c r="R23" s="281"/>
      <c r="S23" s="281"/>
      <c r="T23" s="281"/>
      <c r="U23" s="282"/>
      <c r="V23" s="282"/>
      <c r="W23" s="282"/>
      <c r="X23" s="283"/>
    </row>
    <row r="24" spans="2:24" ht="26.25" customHeight="1" x14ac:dyDescent="0.25">
      <c r="B24" s="171"/>
      <c r="C24" s="171"/>
      <c r="D24" s="171"/>
      <c r="E24" s="156" t="s">
        <v>464</v>
      </c>
      <c r="F24" s="131"/>
      <c r="G24" s="131"/>
      <c r="H24" s="131"/>
      <c r="I24" s="131"/>
      <c r="J24" s="134"/>
      <c r="K24" s="134"/>
      <c r="L24" s="134"/>
      <c r="M24" s="134"/>
      <c r="N24" s="134"/>
      <c r="O24" s="134"/>
      <c r="P24" s="134"/>
      <c r="Q24" s="134"/>
      <c r="R24" s="134"/>
      <c r="S24" s="134"/>
      <c r="T24" s="134"/>
      <c r="U24" s="285"/>
      <c r="V24" s="285"/>
      <c r="W24" s="285"/>
      <c r="X24" s="286"/>
    </row>
    <row r="25" spans="2:24" ht="26.25" customHeight="1" thickBot="1" x14ac:dyDescent="0.3">
      <c r="B25" s="168"/>
      <c r="C25" s="168"/>
      <c r="D25" s="168"/>
      <c r="E25" s="169" t="s">
        <v>719</v>
      </c>
      <c r="F25" s="133"/>
      <c r="G25" s="133"/>
      <c r="H25" s="133"/>
      <c r="I25" s="133"/>
      <c r="J25" s="288"/>
      <c r="K25" s="288"/>
      <c r="L25" s="288"/>
      <c r="M25" s="288"/>
      <c r="N25" s="288"/>
      <c r="O25" s="288"/>
      <c r="P25" s="288"/>
      <c r="Q25" s="288"/>
      <c r="R25" s="288"/>
      <c r="S25" s="288"/>
      <c r="T25" s="288"/>
      <c r="U25" s="289"/>
      <c r="V25" s="289"/>
      <c r="W25" s="289"/>
      <c r="X25" s="290"/>
    </row>
    <row r="26" spans="2:24" ht="26.25" customHeight="1" x14ac:dyDescent="0.25">
      <c r="B26" s="172"/>
      <c r="C26" s="172"/>
      <c r="D26" s="172"/>
      <c r="E26" s="173" t="s">
        <v>465</v>
      </c>
      <c r="F26" s="132"/>
      <c r="G26" s="132"/>
      <c r="H26" s="132"/>
      <c r="I26" s="132"/>
      <c r="J26" s="291"/>
      <c r="K26" s="291"/>
      <c r="L26" s="291"/>
      <c r="M26" s="291"/>
      <c r="N26" s="291"/>
      <c r="O26" s="291"/>
      <c r="P26" s="291"/>
      <c r="Q26" s="291"/>
      <c r="R26" s="291"/>
      <c r="S26" s="291"/>
      <c r="T26" s="291"/>
      <c r="U26" s="292"/>
      <c r="V26" s="292"/>
      <c r="W26" s="292"/>
      <c r="X26" s="293"/>
    </row>
    <row r="27" spans="2:24" ht="26.25" customHeight="1" x14ac:dyDescent="0.25">
      <c r="B27" s="171"/>
      <c r="C27" s="171"/>
      <c r="D27" s="171"/>
      <c r="E27" s="156" t="s">
        <v>466</v>
      </c>
      <c r="F27" s="131"/>
      <c r="G27" s="131"/>
      <c r="H27" s="131"/>
      <c r="I27" s="131"/>
      <c r="J27" s="134"/>
      <c r="K27" s="134"/>
      <c r="L27" s="134"/>
      <c r="M27" s="134"/>
      <c r="N27" s="134"/>
      <c r="O27" s="134"/>
      <c r="P27" s="134"/>
      <c r="Q27" s="134"/>
      <c r="R27" s="134"/>
      <c r="S27" s="134"/>
      <c r="T27" s="134"/>
      <c r="U27" s="285"/>
      <c r="V27" s="285"/>
      <c r="W27" s="285"/>
      <c r="X27" s="286"/>
    </row>
    <row r="28" spans="2:24" ht="26.25" customHeight="1" thickBot="1" x14ac:dyDescent="0.3">
      <c r="B28" s="174"/>
      <c r="C28" s="174"/>
      <c r="D28" s="174"/>
      <c r="E28" s="175" t="s">
        <v>720</v>
      </c>
      <c r="F28" s="160"/>
      <c r="G28" s="160"/>
      <c r="H28" s="160"/>
      <c r="I28" s="160"/>
      <c r="J28" s="294"/>
      <c r="K28" s="294"/>
      <c r="L28" s="294"/>
      <c r="M28" s="294"/>
      <c r="N28" s="294"/>
      <c r="O28" s="294"/>
      <c r="P28" s="294"/>
      <c r="Q28" s="294"/>
      <c r="R28" s="294"/>
      <c r="S28" s="294"/>
      <c r="T28" s="294"/>
      <c r="U28" s="295"/>
      <c r="V28" s="295"/>
      <c r="W28" s="295"/>
      <c r="X28" s="296"/>
    </row>
    <row r="29" spans="2:24" ht="26.25" customHeight="1" x14ac:dyDescent="0.25">
      <c r="B29" s="170"/>
      <c r="C29" s="170"/>
      <c r="D29" s="170"/>
      <c r="E29" s="166" t="s">
        <v>84</v>
      </c>
      <c r="F29" s="157"/>
      <c r="G29" s="157"/>
      <c r="H29" s="157"/>
      <c r="I29" s="157"/>
      <c r="J29" s="281"/>
      <c r="K29" s="281"/>
      <c r="L29" s="281"/>
      <c r="M29" s="281"/>
      <c r="N29" s="281"/>
      <c r="O29" s="281"/>
      <c r="P29" s="281"/>
      <c r="Q29" s="281"/>
      <c r="R29" s="281"/>
      <c r="S29" s="281"/>
      <c r="T29" s="281"/>
      <c r="U29" s="282"/>
      <c r="V29" s="282"/>
      <c r="W29" s="282"/>
      <c r="X29" s="283"/>
    </row>
    <row r="30" spans="2:24" ht="26.25" customHeight="1" x14ac:dyDescent="0.25">
      <c r="B30" s="171"/>
      <c r="C30" s="171"/>
      <c r="D30" s="171"/>
      <c r="E30" s="156" t="s">
        <v>85</v>
      </c>
      <c r="F30" s="131"/>
      <c r="G30" s="131"/>
      <c r="H30" s="131"/>
      <c r="I30" s="131"/>
      <c r="J30" s="134"/>
      <c r="K30" s="134"/>
      <c r="L30" s="134"/>
      <c r="M30" s="134"/>
      <c r="N30" s="134"/>
      <c r="O30" s="134"/>
      <c r="P30" s="134"/>
      <c r="Q30" s="134"/>
      <c r="R30" s="134"/>
      <c r="S30" s="134"/>
      <c r="T30" s="134"/>
      <c r="U30" s="285"/>
      <c r="V30" s="285"/>
      <c r="W30" s="285"/>
      <c r="X30" s="286"/>
    </row>
    <row r="31" spans="2:24" ht="26.25" customHeight="1" thickBot="1" x14ac:dyDescent="0.3">
      <c r="B31" s="168"/>
      <c r="C31" s="168"/>
      <c r="D31" s="168"/>
      <c r="E31" s="169" t="s">
        <v>721</v>
      </c>
      <c r="F31" s="133"/>
      <c r="G31" s="133"/>
      <c r="H31" s="133"/>
      <c r="I31" s="133"/>
      <c r="J31" s="288"/>
      <c r="K31" s="288"/>
      <c r="L31" s="288"/>
      <c r="M31" s="288"/>
      <c r="N31" s="288"/>
      <c r="O31" s="288"/>
      <c r="P31" s="288"/>
      <c r="Q31" s="288"/>
      <c r="R31" s="288"/>
      <c r="S31" s="288"/>
      <c r="T31" s="288"/>
      <c r="U31" s="289"/>
      <c r="V31" s="289"/>
      <c r="W31" s="289"/>
      <c r="X31" s="290"/>
    </row>
    <row r="32" spans="2:24" ht="26.25" customHeight="1" x14ac:dyDescent="0.25">
      <c r="B32" s="172"/>
      <c r="C32" s="172"/>
      <c r="D32" s="172"/>
      <c r="E32" s="173" t="s">
        <v>145</v>
      </c>
      <c r="F32" s="132"/>
      <c r="G32" s="132"/>
      <c r="H32" s="132"/>
      <c r="I32" s="132"/>
      <c r="J32" s="291"/>
      <c r="K32" s="291"/>
      <c r="L32" s="291"/>
      <c r="M32" s="291"/>
      <c r="N32" s="291"/>
      <c r="O32" s="291"/>
      <c r="P32" s="291"/>
      <c r="Q32" s="291"/>
      <c r="R32" s="291"/>
      <c r="S32" s="291"/>
      <c r="T32" s="291"/>
      <c r="U32" s="292"/>
      <c r="V32" s="292"/>
      <c r="W32" s="292"/>
      <c r="X32" s="293"/>
    </row>
    <row r="33" spans="2:24" ht="26.25" customHeight="1" x14ac:dyDescent="0.25">
      <c r="B33" s="171"/>
      <c r="C33" s="171"/>
      <c r="D33" s="171"/>
      <c r="E33" s="156" t="s">
        <v>146</v>
      </c>
      <c r="F33" s="131"/>
      <c r="G33" s="131"/>
      <c r="H33" s="131"/>
      <c r="I33" s="131"/>
      <c r="J33" s="134"/>
      <c r="K33" s="134"/>
      <c r="L33" s="134"/>
      <c r="M33" s="134"/>
      <c r="N33" s="134"/>
      <c r="O33" s="134"/>
      <c r="P33" s="134"/>
      <c r="Q33" s="134"/>
      <c r="R33" s="134"/>
      <c r="S33" s="134"/>
      <c r="T33" s="134"/>
      <c r="U33" s="285"/>
      <c r="V33" s="285"/>
      <c r="W33" s="285"/>
      <c r="X33" s="286"/>
    </row>
    <row r="34" spans="2:24" ht="26.25" customHeight="1" thickBot="1" x14ac:dyDescent="0.3">
      <c r="B34" s="174"/>
      <c r="C34" s="174"/>
      <c r="D34" s="174"/>
      <c r="E34" s="175" t="s">
        <v>722</v>
      </c>
      <c r="F34" s="160"/>
      <c r="G34" s="160"/>
      <c r="H34" s="160"/>
      <c r="I34" s="160"/>
      <c r="J34" s="294"/>
      <c r="K34" s="294"/>
      <c r="L34" s="294"/>
      <c r="M34" s="294"/>
      <c r="N34" s="294"/>
      <c r="O34" s="294"/>
      <c r="P34" s="294"/>
      <c r="Q34" s="294"/>
      <c r="R34" s="294"/>
      <c r="S34" s="294"/>
      <c r="T34" s="294"/>
      <c r="U34" s="295"/>
      <c r="V34" s="295"/>
      <c r="W34" s="295"/>
      <c r="X34" s="296"/>
    </row>
    <row r="35" spans="2:24" ht="26.25" customHeight="1" x14ac:dyDescent="0.25">
      <c r="B35" s="170"/>
      <c r="C35" s="170"/>
      <c r="D35" s="170"/>
      <c r="E35" s="166" t="s">
        <v>88</v>
      </c>
      <c r="F35" s="157"/>
      <c r="G35" s="157"/>
      <c r="H35" s="157"/>
      <c r="I35" s="157"/>
      <c r="J35" s="281"/>
      <c r="K35" s="281"/>
      <c r="L35" s="281"/>
      <c r="M35" s="281"/>
      <c r="N35" s="281"/>
      <c r="O35" s="281"/>
      <c r="P35" s="281"/>
      <c r="Q35" s="281"/>
      <c r="R35" s="281"/>
      <c r="S35" s="281"/>
      <c r="T35" s="281"/>
      <c r="U35" s="282"/>
      <c r="V35" s="282"/>
      <c r="W35" s="282"/>
      <c r="X35" s="283"/>
    </row>
    <row r="36" spans="2:24" ht="26.25" customHeight="1" x14ac:dyDescent="0.25">
      <c r="B36" s="171"/>
      <c r="C36" s="171"/>
      <c r="D36" s="171"/>
      <c r="E36" s="156" t="s">
        <v>89</v>
      </c>
      <c r="F36" s="131"/>
      <c r="G36" s="131"/>
      <c r="H36" s="131"/>
      <c r="I36" s="131"/>
      <c r="J36" s="134"/>
      <c r="K36" s="134"/>
      <c r="L36" s="134"/>
      <c r="M36" s="134"/>
      <c r="N36" s="134"/>
      <c r="O36" s="134"/>
      <c r="P36" s="134"/>
      <c r="Q36" s="134"/>
      <c r="R36" s="134"/>
      <c r="S36" s="134"/>
      <c r="T36" s="134"/>
      <c r="U36" s="285"/>
      <c r="V36" s="285"/>
      <c r="W36" s="285"/>
      <c r="X36" s="286"/>
    </row>
    <row r="37" spans="2:24" ht="26.25" customHeight="1" thickBot="1" x14ac:dyDescent="0.3">
      <c r="B37" s="168"/>
      <c r="C37" s="168"/>
      <c r="D37" s="168"/>
      <c r="E37" s="169" t="s">
        <v>723</v>
      </c>
      <c r="F37" s="133"/>
      <c r="G37" s="133"/>
      <c r="H37" s="133"/>
      <c r="I37" s="133"/>
      <c r="J37" s="288"/>
      <c r="K37" s="288"/>
      <c r="L37" s="288"/>
      <c r="M37" s="288"/>
      <c r="N37" s="288"/>
      <c r="O37" s="288"/>
      <c r="P37" s="288"/>
      <c r="Q37" s="288"/>
      <c r="R37" s="288"/>
      <c r="S37" s="288"/>
      <c r="T37" s="288"/>
      <c r="U37" s="289"/>
      <c r="V37" s="289"/>
      <c r="W37" s="289"/>
      <c r="X37" s="290"/>
    </row>
    <row r="38" spans="2:24" ht="26.25" customHeight="1" x14ac:dyDescent="0.25">
      <c r="B38" s="172"/>
      <c r="C38" s="172"/>
      <c r="D38" s="172"/>
      <c r="E38" s="173" t="s">
        <v>90</v>
      </c>
      <c r="F38" s="132"/>
      <c r="G38" s="176"/>
      <c r="H38" s="132"/>
      <c r="I38" s="132"/>
      <c r="J38" s="291"/>
      <c r="K38" s="291"/>
      <c r="L38" s="291"/>
      <c r="M38" s="291"/>
      <c r="N38" s="291"/>
      <c r="O38" s="291"/>
      <c r="P38" s="291"/>
      <c r="Q38" s="291"/>
      <c r="R38" s="291"/>
      <c r="S38" s="291"/>
      <c r="T38" s="291"/>
      <c r="U38" s="292"/>
      <c r="V38" s="292"/>
      <c r="W38" s="292"/>
      <c r="X38" s="293"/>
    </row>
    <row r="39" spans="2:24" ht="26.25" customHeight="1" x14ac:dyDescent="0.25">
      <c r="B39" s="171"/>
      <c r="C39" s="171"/>
      <c r="D39" s="171"/>
      <c r="E39" s="156" t="s">
        <v>135</v>
      </c>
      <c r="F39" s="131"/>
      <c r="G39" s="177"/>
      <c r="H39" s="131"/>
      <c r="I39" s="131"/>
      <c r="J39" s="134"/>
      <c r="K39" s="134"/>
      <c r="L39" s="134"/>
      <c r="M39" s="134"/>
      <c r="N39" s="134"/>
      <c r="O39" s="134"/>
      <c r="P39" s="134"/>
      <c r="Q39" s="134"/>
      <c r="R39" s="134"/>
      <c r="S39" s="134"/>
      <c r="T39" s="134"/>
      <c r="U39" s="285"/>
      <c r="V39" s="285"/>
      <c r="W39" s="285"/>
      <c r="X39" s="286"/>
    </row>
    <row r="40" spans="2:24" ht="26.25" customHeight="1" thickBot="1" x14ac:dyDescent="0.3">
      <c r="B40" s="174"/>
      <c r="C40" s="174"/>
      <c r="D40" s="174"/>
      <c r="E40" s="175" t="s">
        <v>724</v>
      </c>
      <c r="F40" s="160"/>
      <c r="G40" s="178"/>
      <c r="H40" s="160"/>
      <c r="I40" s="160"/>
      <c r="J40" s="294"/>
      <c r="K40" s="294"/>
      <c r="L40" s="294"/>
      <c r="M40" s="294"/>
      <c r="N40" s="294"/>
      <c r="O40" s="294"/>
      <c r="P40" s="294"/>
      <c r="Q40" s="294"/>
      <c r="R40" s="294"/>
      <c r="S40" s="294"/>
      <c r="T40" s="294"/>
      <c r="U40" s="295"/>
      <c r="V40" s="295"/>
      <c r="W40" s="295"/>
      <c r="X40" s="296"/>
    </row>
    <row r="41" spans="2:24" ht="26.25" customHeight="1" x14ac:dyDescent="0.25">
      <c r="B41" s="170"/>
      <c r="C41" s="170"/>
      <c r="D41" s="170"/>
      <c r="E41" s="166" t="s">
        <v>92</v>
      </c>
      <c r="F41" s="157"/>
      <c r="G41" s="179"/>
      <c r="H41" s="157"/>
      <c r="I41" s="157"/>
      <c r="J41" s="281"/>
      <c r="K41" s="281"/>
      <c r="L41" s="281"/>
      <c r="M41" s="281"/>
      <c r="N41" s="281"/>
      <c r="O41" s="281"/>
      <c r="P41" s="281"/>
      <c r="Q41" s="281"/>
      <c r="R41" s="281"/>
      <c r="S41" s="281"/>
      <c r="T41" s="281"/>
      <c r="U41" s="282"/>
      <c r="V41" s="282"/>
      <c r="W41" s="282"/>
      <c r="X41" s="283"/>
    </row>
    <row r="42" spans="2:24" ht="26.25" customHeight="1" x14ac:dyDescent="0.25">
      <c r="B42" s="171"/>
      <c r="C42" s="171"/>
      <c r="D42" s="171"/>
      <c r="E42" s="156" t="s">
        <v>93</v>
      </c>
      <c r="F42" s="131"/>
      <c r="G42" s="177"/>
      <c r="H42" s="131"/>
      <c r="I42" s="131"/>
      <c r="J42" s="134"/>
      <c r="K42" s="134"/>
      <c r="L42" s="134"/>
      <c r="M42" s="134"/>
      <c r="N42" s="134"/>
      <c r="O42" s="134"/>
      <c r="P42" s="134"/>
      <c r="Q42" s="134"/>
      <c r="R42" s="134"/>
      <c r="S42" s="134"/>
      <c r="T42" s="134"/>
      <c r="U42" s="285"/>
      <c r="V42" s="285"/>
      <c r="W42" s="285"/>
      <c r="X42" s="286"/>
    </row>
    <row r="43" spans="2:24" ht="26.25" customHeight="1" thickBot="1" x14ac:dyDescent="0.3">
      <c r="B43" s="168"/>
      <c r="C43" s="168"/>
      <c r="D43" s="168"/>
      <c r="E43" s="169" t="s">
        <v>725</v>
      </c>
      <c r="F43" s="133"/>
      <c r="G43" s="180"/>
      <c r="H43" s="133"/>
      <c r="I43" s="133"/>
      <c r="J43" s="288"/>
      <c r="K43" s="288"/>
      <c r="L43" s="288"/>
      <c r="M43" s="288"/>
      <c r="N43" s="288"/>
      <c r="O43" s="288"/>
      <c r="P43" s="288"/>
      <c r="Q43" s="288"/>
      <c r="R43" s="288"/>
      <c r="S43" s="288"/>
      <c r="T43" s="288"/>
      <c r="U43" s="289"/>
      <c r="V43" s="289"/>
      <c r="W43" s="289"/>
      <c r="X43" s="290"/>
    </row>
    <row r="44" spans="2:24" ht="26.25" customHeight="1" x14ac:dyDescent="0.25">
      <c r="B44" s="172"/>
      <c r="C44" s="172"/>
      <c r="D44" s="172"/>
      <c r="E44" s="173" t="s">
        <v>96</v>
      </c>
      <c r="F44" s="132"/>
      <c r="G44" s="176"/>
      <c r="H44" s="132"/>
      <c r="I44" s="132"/>
      <c r="J44" s="291"/>
      <c r="K44" s="291"/>
      <c r="L44" s="291"/>
      <c r="M44" s="291"/>
      <c r="N44" s="291"/>
      <c r="O44" s="291"/>
      <c r="P44" s="291"/>
      <c r="Q44" s="291"/>
      <c r="R44" s="291"/>
      <c r="S44" s="291"/>
      <c r="T44" s="291"/>
      <c r="U44" s="292"/>
      <c r="V44" s="292"/>
      <c r="W44" s="292"/>
      <c r="X44" s="293"/>
    </row>
    <row r="45" spans="2:24" ht="26.25" customHeight="1" x14ac:dyDescent="0.25">
      <c r="B45" s="171"/>
      <c r="C45" s="171"/>
      <c r="D45" s="171"/>
      <c r="E45" s="156" t="s">
        <v>97</v>
      </c>
      <c r="F45" s="131"/>
      <c r="G45" s="177"/>
      <c r="H45" s="131"/>
      <c r="I45" s="131"/>
      <c r="J45" s="134"/>
      <c r="K45" s="134"/>
      <c r="L45" s="134"/>
      <c r="M45" s="134"/>
      <c r="N45" s="134"/>
      <c r="O45" s="134"/>
      <c r="P45" s="134"/>
      <c r="Q45" s="134"/>
      <c r="R45" s="134"/>
      <c r="S45" s="134"/>
      <c r="T45" s="134"/>
      <c r="U45" s="285"/>
      <c r="V45" s="285"/>
      <c r="W45" s="285"/>
      <c r="X45" s="286"/>
    </row>
    <row r="46" spans="2:24" ht="26.25" customHeight="1" thickBot="1" x14ac:dyDescent="0.3">
      <c r="B46" s="174"/>
      <c r="C46" s="174"/>
      <c r="D46" s="174"/>
      <c r="E46" s="175" t="s">
        <v>726</v>
      </c>
      <c r="F46" s="160"/>
      <c r="G46" s="178"/>
      <c r="H46" s="160"/>
      <c r="I46" s="160"/>
      <c r="J46" s="294"/>
      <c r="K46" s="294"/>
      <c r="L46" s="294"/>
      <c r="M46" s="294"/>
      <c r="N46" s="294"/>
      <c r="O46" s="294"/>
      <c r="P46" s="294"/>
      <c r="Q46" s="294"/>
      <c r="R46" s="294"/>
      <c r="S46" s="294"/>
      <c r="T46" s="294"/>
      <c r="U46" s="295"/>
      <c r="V46" s="295"/>
      <c r="W46" s="295"/>
      <c r="X46" s="296"/>
    </row>
    <row r="47" spans="2:24" ht="26.25" customHeight="1" x14ac:dyDescent="0.25">
      <c r="B47" s="170"/>
      <c r="C47" s="170"/>
      <c r="D47" s="170"/>
      <c r="E47" s="166" t="s">
        <v>99</v>
      </c>
      <c r="F47" s="157"/>
      <c r="G47" s="179"/>
      <c r="H47" s="157"/>
      <c r="I47" s="157"/>
      <c r="J47" s="281"/>
      <c r="K47" s="281"/>
      <c r="L47" s="281"/>
      <c r="M47" s="281"/>
      <c r="N47" s="281"/>
      <c r="O47" s="281"/>
      <c r="P47" s="281"/>
      <c r="Q47" s="281"/>
      <c r="R47" s="281"/>
      <c r="S47" s="281"/>
      <c r="T47" s="281"/>
      <c r="U47" s="282"/>
      <c r="V47" s="282"/>
      <c r="W47" s="282"/>
      <c r="X47" s="283"/>
    </row>
    <row r="48" spans="2:24" ht="26.25" customHeight="1" x14ac:dyDescent="0.25">
      <c r="B48" s="171"/>
      <c r="C48" s="171"/>
      <c r="D48" s="171"/>
      <c r="E48" s="156" t="s">
        <v>100</v>
      </c>
      <c r="F48" s="131"/>
      <c r="G48" s="177"/>
      <c r="H48" s="131"/>
      <c r="I48" s="131"/>
      <c r="J48" s="134"/>
      <c r="K48" s="134"/>
      <c r="L48" s="134"/>
      <c r="M48" s="134"/>
      <c r="N48" s="134"/>
      <c r="O48" s="134"/>
      <c r="P48" s="134"/>
      <c r="Q48" s="134"/>
      <c r="R48" s="134"/>
      <c r="S48" s="134"/>
      <c r="T48" s="134"/>
      <c r="U48" s="285"/>
      <c r="V48" s="285"/>
      <c r="W48" s="285"/>
      <c r="X48" s="286"/>
    </row>
    <row r="49" spans="2:24" ht="26.25" customHeight="1" thickBot="1" x14ac:dyDescent="0.3">
      <c r="B49" s="168"/>
      <c r="C49" s="168"/>
      <c r="D49" s="168"/>
      <c r="E49" s="169" t="s">
        <v>727</v>
      </c>
      <c r="F49" s="133"/>
      <c r="G49" s="180"/>
      <c r="H49" s="133"/>
      <c r="I49" s="133"/>
      <c r="J49" s="288"/>
      <c r="K49" s="288"/>
      <c r="L49" s="288"/>
      <c r="M49" s="288"/>
      <c r="N49" s="288"/>
      <c r="O49" s="288"/>
      <c r="P49" s="288"/>
      <c r="Q49" s="288"/>
      <c r="R49" s="288"/>
      <c r="S49" s="288"/>
      <c r="T49" s="288"/>
      <c r="U49" s="289"/>
      <c r="V49" s="289"/>
      <c r="W49" s="289"/>
      <c r="X49" s="290"/>
    </row>
    <row r="50" spans="2:24" ht="26.25" customHeight="1" x14ac:dyDescent="0.25">
      <c r="B50" s="172"/>
      <c r="C50" s="172"/>
      <c r="D50" s="172"/>
      <c r="E50" s="173" t="s">
        <v>103</v>
      </c>
      <c r="F50" s="132"/>
      <c r="G50" s="176"/>
      <c r="H50" s="132"/>
      <c r="I50" s="132"/>
      <c r="J50" s="291"/>
      <c r="K50" s="291"/>
      <c r="L50" s="291"/>
      <c r="M50" s="291"/>
      <c r="N50" s="291"/>
      <c r="O50" s="291"/>
      <c r="P50" s="291"/>
      <c r="Q50" s="291"/>
      <c r="R50" s="291"/>
      <c r="S50" s="291"/>
      <c r="T50" s="291"/>
      <c r="U50" s="292"/>
      <c r="V50" s="292"/>
      <c r="W50" s="292"/>
      <c r="X50" s="293"/>
    </row>
    <row r="51" spans="2:24" ht="26.25" customHeight="1" x14ac:dyDescent="0.25">
      <c r="B51" s="171"/>
      <c r="C51" s="171"/>
      <c r="D51" s="171"/>
      <c r="E51" s="156" t="s">
        <v>104</v>
      </c>
      <c r="F51" s="131"/>
      <c r="G51" s="177"/>
      <c r="H51" s="131"/>
      <c r="I51" s="131"/>
      <c r="J51" s="134"/>
      <c r="K51" s="134"/>
      <c r="L51" s="134"/>
      <c r="M51" s="134"/>
      <c r="N51" s="134"/>
      <c r="O51" s="134"/>
      <c r="P51" s="134"/>
      <c r="Q51" s="134"/>
      <c r="R51" s="134"/>
      <c r="S51" s="134"/>
      <c r="T51" s="134"/>
      <c r="U51" s="285"/>
      <c r="V51" s="285"/>
      <c r="W51" s="285"/>
      <c r="X51" s="286"/>
    </row>
    <row r="52" spans="2:24" ht="26.25" customHeight="1" thickBot="1" x14ac:dyDescent="0.3">
      <c r="B52" s="174"/>
      <c r="C52" s="174"/>
      <c r="D52" s="174"/>
      <c r="E52" s="175" t="s">
        <v>728</v>
      </c>
      <c r="F52" s="160"/>
      <c r="G52" s="178"/>
      <c r="H52" s="160"/>
      <c r="I52" s="160"/>
      <c r="J52" s="294"/>
      <c r="K52" s="294"/>
      <c r="L52" s="294"/>
      <c r="M52" s="294"/>
      <c r="N52" s="294"/>
      <c r="O52" s="294"/>
      <c r="P52" s="294"/>
      <c r="Q52" s="294"/>
      <c r="R52" s="294"/>
      <c r="S52" s="294"/>
      <c r="T52" s="294"/>
      <c r="U52" s="295"/>
      <c r="V52" s="295"/>
      <c r="W52" s="295"/>
      <c r="X52" s="296"/>
    </row>
    <row r="53" spans="2:24" ht="26.25" customHeight="1" x14ac:dyDescent="0.25">
      <c r="B53" s="170"/>
      <c r="C53" s="170"/>
      <c r="D53" s="170"/>
      <c r="E53" s="166" t="s">
        <v>108</v>
      </c>
      <c r="F53" s="162"/>
      <c r="G53" s="162"/>
      <c r="H53" s="162"/>
      <c r="I53" s="162"/>
      <c r="J53" s="297"/>
      <c r="K53" s="297"/>
      <c r="L53" s="297"/>
      <c r="M53" s="297"/>
      <c r="N53" s="297"/>
      <c r="O53" s="297"/>
      <c r="P53" s="297"/>
      <c r="Q53" s="297"/>
      <c r="R53" s="297"/>
      <c r="S53" s="297"/>
      <c r="T53" s="297"/>
      <c r="U53" s="298"/>
      <c r="V53" s="298"/>
      <c r="W53" s="298"/>
      <c r="X53" s="299"/>
    </row>
    <row r="54" spans="2:24" ht="26.25" customHeight="1" x14ac:dyDescent="0.25">
      <c r="B54" s="171"/>
      <c r="C54" s="171"/>
      <c r="D54" s="171"/>
      <c r="E54" s="156" t="s">
        <v>147</v>
      </c>
      <c r="F54" s="159"/>
      <c r="G54" s="159"/>
      <c r="H54" s="159"/>
      <c r="I54" s="159"/>
      <c r="J54" s="300"/>
      <c r="K54" s="300"/>
      <c r="L54" s="300"/>
      <c r="M54" s="300"/>
      <c r="N54" s="300"/>
      <c r="O54" s="300"/>
      <c r="P54" s="300"/>
      <c r="Q54" s="300"/>
      <c r="R54" s="300"/>
      <c r="S54" s="300"/>
      <c r="T54" s="300"/>
      <c r="U54" s="301"/>
      <c r="V54" s="301"/>
      <c r="W54" s="301"/>
      <c r="X54" s="302"/>
    </row>
    <row r="55" spans="2:24" ht="26.25" customHeight="1" thickBot="1" x14ac:dyDescent="0.3">
      <c r="B55" s="168"/>
      <c r="C55" s="168"/>
      <c r="D55" s="168"/>
      <c r="E55" s="169" t="s">
        <v>729</v>
      </c>
      <c r="F55" s="163"/>
      <c r="G55" s="163"/>
      <c r="H55" s="163"/>
      <c r="I55" s="163"/>
      <c r="J55" s="303"/>
      <c r="K55" s="303"/>
      <c r="L55" s="303"/>
      <c r="M55" s="303"/>
      <c r="N55" s="303"/>
      <c r="O55" s="303"/>
      <c r="P55" s="303"/>
      <c r="Q55" s="303"/>
      <c r="R55" s="303"/>
      <c r="S55" s="303"/>
      <c r="T55" s="303"/>
      <c r="U55" s="304"/>
      <c r="V55" s="304"/>
      <c r="W55" s="304"/>
      <c r="X55" s="305"/>
    </row>
    <row r="56" spans="2:24" ht="26.25" customHeight="1" x14ac:dyDescent="0.25">
      <c r="B56" s="172"/>
      <c r="C56" s="172"/>
      <c r="D56" s="172"/>
      <c r="E56" s="173" t="s">
        <v>110</v>
      </c>
      <c r="F56" s="158"/>
      <c r="G56" s="158"/>
      <c r="H56" s="158"/>
      <c r="I56" s="158"/>
      <c r="J56" s="306"/>
      <c r="K56" s="306"/>
      <c r="L56" s="306"/>
      <c r="M56" s="306"/>
      <c r="N56" s="306"/>
      <c r="O56" s="306"/>
      <c r="P56" s="306"/>
      <c r="Q56" s="306"/>
      <c r="R56" s="306"/>
      <c r="S56" s="306"/>
      <c r="T56" s="306"/>
      <c r="U56" s="307"/>
      <c r="V56" s="307"/>
      <c r="W56" s="307"/>
      <c r="X56" s="308"/>
    </row>
    <row r="57" spans="2:24" ht="26.25" customHeight="1" x14ac:dyDescent="0.25">
      <c r="B57" s="171"/>
      <c r="C57" s="171"/>
      <c r="D57" s="171"/>
      <c r="E57" s="156" t="s">
        <v>467</v>
      </c>
      <c r="F57" s="159"/>
      <c r="G57" s="159"/>
      <c r="H57" s="159"/>
      <c r="I57" s="159"/>
      <c r="J57" s="300"/>
      <c r="K57" s="300"/>
      <c r="L57" s="300"/>
      <c r="M57" s="300"/>
      <c r="N57" s="300"/>
      <c r="O57" s="300"/>
      <c r="P57" s="300"/>
      <c r="Q57" s="300"/>
      <c r="R57" s="300"/>
      <c r="S57" s="300"/>
      <c r="T57" s="300"/>
      <c r="U57" s="301"/>
      <c r="V57" s="301"/>
      <c r="W57" s="301"/>
      <c r="X57" s="302"/>
    </row>
    <row r="58" spans="2:24" ht="26.25" customHeight="1" thickBot="1" x14ac:dyDescent="0.3">
      <c r="B58" s="174"/>
      <c r="C58" s="174"/>
      <c r="D58" s="174"/>
      <c r="E58" s="175" t="s">
        <v>730</v>
      </c>
      <c r="F58" s="161"/>
      <c r="G58" s="161"/>
      <c r="H58" s="161"/>
      <c r="I58" s="161"/>
      <c r="J58" s="309"/>
      <c r="K58" s="309"/>
      <c r="L58" s="309"/>
      <c r="M58" s="309"/>
      <c r="N58" s="309"/>
      <c r="O58" s="309"/>
      <c r="P58" s="309"/>
      <c r="Q58" s="309"/>
      <c r="R58" s="309"/>
      <c r="S58" s="309"/>
      <c r="T58" s="309"/>
      <c r="U58" s="310"/>
      <c r="V58" s="310"/>
      <c r="W58" s="310"/>
      <c r="X58" s="311"/>
    </row>
    <row r="59" spans="2:24" ht="26.25" customHeight="1" x14ac:dyDescent="0.25">
      <c r="B59" s="170"/>
      <c r="C59" s="170"/>
      <c r="D59" s="170"/>
      <c r="E59" s="166" t="s">
        <v>112</v>
      </c>
      <c r="F59" s="162"/>
      <c r="G59" s="162"/>
      <c r="H59" s="162"/>
      <c r="I59" s="162"/>
      <c r="J59" s="297"/>
      <c r="K59" s="297"/>
      <c r="L59" s="297"/>
      <c r="M59" s="297"/>
      <c r="N59" s="297"/>
      <c r="O59" s="297"/>
      <c r="P59" s="297"/>
      <c r="Q59" s="297"/>
      <c r="R59" s="297"/>
      <c r="S59" s="297"/>
      <c r="T59" s="297"/>
      <c r="U59" s="298"/>
      <c r="V59" s="298"/>
      <c r="W59" s="298"/>
      <c r="X59" s="299"/>
    </row>
    <row r="60" spans="2:24" ht="26.25" customHeight="1" x14ac:dyDescent="0.25">
      <c r="B60" s="171"/>
      <c r="C60" s="171"/>
      <c r="D60" s="171"/>
      <c r="E60" s="156" t="s">
        <v>468</v>
      </c>
      <c r="F60" s="159"/>
      <c r="G60" s="159"/>
      <c r="H60" s="159"/>
      <c r="I60" s="159"/>
      <c r="J60" s="300"/>
      <c r="K60" s="300"/>
      <c r="L60" s="300"/>
      <c r="M60" s="300"/>
      <c r="N60" s="300"/>
      <c r="O60" s="300"/>
      <c r="P60" s="300"/>
      <c r="Q60" s="300"/>
      <c r="R60" s="300"/>
      <c r="S60" s="300"/>
      <c r="T60" s="300"/>
      <c r="U60" s="301"/>
      <c r="V60" s="301"/>
      <c r="W60" s="301"/>
      <c r="X60" s="302"/>
    </row>
    <row r="61" spans="2:24" ht="26.25" customHeight="1" thickBot="1" x14ac:dyDescent="0.3">
      <c r="B61" s="168"/>
      <c r="C61" s="168"/>
      <c r="D61" s="168"/>
      <c r="E61" s="169" t="s">
        <v>731</v>
      </c>
      <c r="F61" s="163"/>
      <c r="G61" s="163"/>
      <c r="H61" s="163"/>
      <c r="I61" s="163"/>
      <c r="J61" s="303"/>
      <c r="K61" s="303"/>
      <c r="L61" s="303"/>
      <c r="M61" s="303"/>
      <c r="N61" s="303"/>
      <c r="O61" s="303"/>
      <c r="P61" s="303"/>
      <c r="Q61" s="303"/>
      <c r="R61" s="303"/>
      <c r="S61" s="303"/>
      <c r="T61" s="303"/>
      <c r="U61" s="304"/>
      <c r="V61" s="304"/>
      <c r="W61" s="304"/>
      <c r="X61" s="305"/>
    </row>
    <row r="62" spans="2:24" ht="26.25" customHeight="1" x14ac:dyDescent="0.25">
      <c r="B62" s="172"/>
      <c r="C62" s="172"/>
      <c r="D62" s="172"/>
      <c r="E62" s="173" t="s">
        <v>115</v>
      </c>
      <c r="F62" s="158"/>
      <c r="G62" s="158"/>
      <c r="H62" s="158"/>
      <c r="I62" s="158"/>
      <c r="J62" s="312"/>
      <c r="K62" s="312"/>
      <c r="L62" s="312"/>
      <c r="M62" s="312"/>
      <c r="N62" s="312"/>
      <c r="O62" s="312"/>
      <c r="P62" s="312"/>
      <c r="Q62" s="312"/>
      <c r="R62" s="312"/>
      <c r="S62" s="312"/>
      <c r="T62" s="312"/>
      <c r="U62" s="313"/>
      <c r="V62" s="313"/>
      <c r="W62" s="313"/>
      <c r="X62" s="314"/>
    </row>
    <row r="63" spans="2:24" ht="26.25" customHeight="1" x14ac:dyDescent="0.25">
      <c r="B63" s="171"/>
      <c r="C63" s="171"/>
      <c r="D63" s="171"/>
      <c r="E63" s="156" t="s">
        <v>289</v>
      </c>
      <c r="F63" s="159"/>
      <c r="G63" s="159"/>
      <c r="H63" s="159"/>
      <c r="I63" s="159"/>
      <c r="J63" s="315"/>
      <c r="K63" s="315"/>
      <c r="L63" s="315"/>
      <c r="M63" s="315"/>
      <c r="N63" s="315"/>
      <c r="O63" s="315"/>
      <c r="P63" s="315"/>
      <c r="Q63" s="315"/>
      <c r="R63" s="315"/>
      <c r="S63" s="315"/>
      <c r="T63" s="315"/>
      <c r="U63" s="316"/>
      <c r="V63" s="316"/>
      <c r="W63" s="316"/>
      <c r="X63" s="317"/>
    </row>
    <row r="64" spans="2:24" ht="26.25" customHeight="1" thickBot="1" x14ac:dyDescent="0.3">
      <c r="B64" s="174"/>
      <c r="C64" s="174"/>
      <c r="D64" s="174"/>
      <c r="E64" s="175" t="s">
        <v>732</v>
      </c>
      <c r="F64" s="161"/>
      <c r="G64" s="161"/>
      <c r="H64" s="161"/>
      <c r="I64" s="161"/>
      <c r="J64" s="309"/>
      <c r="K64" s="309"/>
      <c r="L64" s="309"/>
      <c r="M64" s="309"/>
      <c r="N64" s="309"/>
      <c r="O64" s="309"/>
      <c r="P64" s="309"/>
      <c r="Q64" s="309"/>
      <c r="R64" s="309"/>
      <c r="S64" s="309"/>
      <c r="T64" s="309"/>
      <c r="U64" s="310"/>
      <c r="V64" s="310"/>
      <c r="W64" s="310"/>
      <c r="X64" s="311"/>
    </row>
    <row r="65" spans="2:24" ht="26.25" customHeight="1" x14ac:dyDescent="0.25">
      <c r="B65" s="170"/>
      <c r="C65" s="170"/>
      <c r="D65" s="170"/>
      <c r="E65" s="166" t="s">
        <v>117</v>
      </c>
      <c r="F65" s="162"/>
      <c r="G65" s="162"/>
      <c r="H65" s="162"/>
      <c r="I65" s="162"/>
      <c r="J65" s="297"/>
      <c r="K65" s="297"/>
      <c r="L65" s="297"/>
      <c r="M65" s="297"/>
      <c r="N65" s="297"/>
      <c r="O65" s="297"/>
      <c r="P65" s="297"/>
      <c r="Q65" s="297"/>
      <c r="R65" s="297"/>
      <c r="S65" s="297"/>
      <c r="T65" s="297"/>
      <c r="U65" s="298"/>
      <c r="V65" s="298"/>
      <c r="W65" s="298"/>
      <c r="X65" s="299"/>
    </row>
    <row r="66" spans="2:24" ht="26.25" customHeight="1" x14ac:dyDescent="0.25">
      <c r="B66" s="171"/>
      <c r="C66" s="171"/>
      <c r="D66" s="171"/>
      <c r="E66" s="156" t="s">
        <v>139</v>
      </c>
      <c r="F66" s="159"/>
      <c r="G66" s="159"/>
      <c r="H66" s="159"/>
      <c r="I66" s="159"/>
      <c r="J66" s="300"/>
      <c r="K66" s="300"/>
      <c r="L66" s="300"/>
      <c r="M66" s="300"/>
      <c r="N66" s="300"/>
      <c r="O66" s="300"/>
      <c r="P66" s="300"/>
      <c r="Q66" s="300"/>
      <c r="R66" s="300"/>
      <c r="S66" s="300"/>
      <c r="T66" s="300"/>
      <c r="U66" s="301"/>
      <c r="V66" s="301"/>
      <c r="W66" s="301"/>
      <c r="X66" s="302"/>
    </row>
    <row r="67" spans="2:24" ht="26.25" customHeight="1" thickBot="1" x14ac:dyDescent="0.3">
      <c r="B67" s="168"/>
      <c r="C67" s="168"/>
      <c r="D67" s="168"/>
      <c r="E67" s="169" t="s">
        <v>733</v>
      </c>
      <c r="F67" s="163"/>
      <c r="G67" s="163"/>
      <c r="H67" s="163"/>
      <c r="I67" s="163"/>
      <c r="J67" s="303"/>
      <c r="K67" s="303"/>
      <c r="L67" s="303"/>
      <c r="M67" s="303"/>
      <c r="N67" s="303"/>
      <c r="O67" s="303"/>
      <c r="P67" s="303"/>
      <c r="Q67" s="303"/>
      <c r="R67" s="303"/>
      <c r="S67" s="303"/>
      <c r="T67" s="303"/>
      <c r="U67" s="304"/>
      <c r="V67" s="304"/>
      <c r="W67" s="304"/>
      <c r="X67" s="305"/>
    </row>
    <row r="68" spans="2:24" ht="26.25" customHeight="1" x14ac:dyDescent="0.25">
      <c r="B68" s="172"/>
      <c r="C68" s="172"/>
      <c r="D68" s="172"/>
      <c r="E68" s="173" t="s">
        <v>140</v>
      </c>
      <c r="F68" s="158"/>
      <c r="G68" s="158"/>
      <c r="H68" s="132"/>
      <c r="I68" s="132"/>
      <c r="J68" s="291"/>
      <c r="K68" s="291"/>
      <c r="L68" s="291"/>
      <c r="M68" s="291"/>
      <c r="N68" s="291"/>
      <c r="O68" s="291"/>
      <c r="P68" s="291"/>
      <c r="Q68" s="291"/>
      <c r="R68" s="291"/>
      <c r="S68" s="291"/>
      <c r="T68" s="291"/>
      <c r="U68" s="292"/>
      <c r="V68" s="292"/>
      <c r="W68" s="292"/>
      <c r="X68" s="293"/>
    </row>
    <row r="69" spans="2:24" ht="26.25" customHeight="1" x14ac:dyDescent="0.25">
      <c r="B69" s="171"/>
      <c r="C69" s="171"/>
      <c r="D69" s="171"/>
      <c r="E69" s="156" t="s">
        <v>469</v>
      </c>
      <c r="F69" s="159"/>
      <c r="G69" s="159"/>
      <c r="H69" s="131"/>
      <c r="I69" s="131"/>
      <c r="J69" s="134"/>
      <c r="K69" s="134"/>
      <c r="L69" s="134"/>
      <c r="M69" s="134"/>
      <c r="N69" s="134"/>
      <c r="O69" s="134"/>
      <c r="P69" s="134"/>
      <c r="Q69" s="134"/>
      <c r="R69" s="134"/>
      <c r="S69" s="134"/>
      <c r="T69" s="134"/>
      <c r="U69" s="285"/>
      <c r="V69" s="285"/>
      <c r="W69" s="285"/>
      <c r="X69" s="286"/>
    </row>
    <row r="70" spans="2:24" ht="26.25" customHeight="1" thickBot="1" x14ac:dyDescent="0.3">
      <c r="B70" s="174"/>
      <c r="C70" s="174"/>
      <c r="D70" s="174"/>
      <c r="E70" s="175" t="s">
        <v>734</v>
      </c>
      <c r="F70" s="161"/>
      <c r="G70" s="161"/>
      <c r="H70" s="160"/>
      <c r="I70" s="160"/>
      <c r="J70" s="294"/>
      <c r="K70" s="294"/>
      <c r="L70" s="294"/>
      <c r="M70" s="294"/>
      <c r="N70" s="294"/>
      <c r="O70" s="294"/>
      <c r="P70" s="294"/>
      <c r="Q70" s="294"/>
      <c r="R70" s="294"/>
      <c r="S70" s="294"/>
      <c r="T70" s="294"/>
      <c r="U70" s="295"/>
      <c r="V70" s="295"/>
      <c r="W70" s="295"/>
      <c r="X70" s="296"/>
    </row>
    <row r="71" spans="2:24" ht="26.25" customHeight="1" x14ac:dyDescent="0.25">
      <c r="B71" s="170"/>
      <c r="C71" s="170"/>
      <c r="D71" s="170"/>
      <c r="E71" s="166" t="s">
        <v>120</v>
      </c>
      <c r="F71" s="157"/>
      <c r="G71" s="179"/>
      <c r="H71" s="157"/>
      <c r="I71" s="157"/>
      <c r="J71" s="281"/>
      <c r="K71" s="281"/>
      <c r="L71" s="281"/>
      <c r="M71" s="281"/>
      <c r="N71" s="281"/>
      <c r="O71" s="281"/>
      <c r="P71" s="281"/>
      <c r="Q71" s="281"/>
      <c r="R71" s="281"/>
      <c r="S71" s="281"/>
      <c r="T71" s="281"/>
      <c r="U71" s="282"/>
      <c r="V71" s="282"/>
      <c r="W71" s="282"/>
      <c r="X71" s="283"/>
    </row>
    <row r="72" spans="2:24" ht="26.25" customHeight="1" x14ac:dyDescent="0.25">
      <c r="B72" s="171"/>
      <c r="C72" s="171"/>
      <c r="D72" s="171"/>
      <c r="E72" s="156" t="s">
        <v>470</v>
      </c>
      <c r="F72" s="131"/>
      <c r="G72" s="177"/>
      <c r="H72" s="131"/>
      <c r="I72" s="131"/>
      <c r="J72" s="134"/>
      <c r="K72" s="134"/>
      <c r="L72" s="134"/>
      <c r="M72" s="134"/>
      <c r="N72" s="134"/>
      <c r="O72" s="134"/>
      <c r="P72" s="134"/>
      <c r="Q72" s="134"/>
      <c r="R72" s="134"/>
      <c r="S72" s="134"/>
      <c r="T72" s="134"/>
      <c r="U72" s="285"/>
      <c r="V72" s="285"/>
      <c r="W72" s="285"/>
      <c r="X72" s="286"/>
    </row>
    <row r="73" spans="2:24" ht="26.25" customHeight="1" thickBot="1" x14ac:dyDescent="0.3">
      <c r="B73" s="168"/>
      <c r="C73" s="168"/>
      <c r="D73" s="168"/>
      <c r="E73" s="169" t="s">
        <v>735</v>
      </c>
      <c r="F73" s="133"/>
      <c r="G73" s="133"/>
      <c r="H73" s="133"/>
      <c r="I73" s="133"/>
      <c r="J73" s="288"/>
      <c r="K73" s="288"/>
      <c r="L73" s="288"/>
      <c r="M73" s="288"/>
      <c r="N73" s="288"/>
      <c r="O73" s="288"/>
      <c r="P73" s="288"/>
      <c r="Q73" s="288"/>
      <c r="R73" s="288"/>
      <c r="S73" s="288"/>
      <c r="T73" s="288"/>
      <c r="U73" s="289"/>
      <c r="V73" s="289"/>
      <c r="W73" s="289"/>
      <c r="X73" s="290"/>
    </row>
    <row r="74" spans="2:24" ht="26.25" customHeight="1" x14ac:dyDescent="0.25">
      <c r="B74" s="172"/>
      <c r="C74" s="172"/>
      <c r="D74" s="172"/>
      <c r="E74" s="173" t="s">
        <v>122</v>
      </c>
      <c r="F74" s="132"/>
      <c r="G74" s="132"/>
      <c r="H74" s="132"/>
      <c r="I74" s="132"/>
      <c r="J74" s="291"/>
      <c r="K74" s="291"/>
      <c r="L74" s="291"/>
      <c r="M74" s="291"/>
      <c r="N74" s="291"/>
      <c r="O74" s="291"/>
      <c r="P74" s="291"/>
      <c r="Q74" s="291"/>
      <c r="R74" s="291"/>
      <c r="S74" s="291"/>
      <c r="T74" s="291"/>
      <c r="U74" s="292"/>
      <c r="V74" s="292"/>
      <c r="W74" s="292"/>
      <c r="X74" s="293"/>
    </row>
    <row r="75" spans="2:24" ht="26.25" customHeight="1" x14ac:dyDescent="0.25">
      <c r="B75" s="171"/>
      <c r="C75" s="171"/>
      <c r="D75" s="171"/>
      <c r="E75" s="156" t="s">
        <v>471</v>
      </c>
      <c r="F75" s="131"/>
      <c r="G75" s="131"/>
      <c r="H75" s="131"/>
      <c r="I75" s="131"/>
      <c r="J75" s="134"/>
      <c r="K75" s="134"/>
      <c r="L75" s="134"/>
      <c r="M75" s="134"/>
      <c r="N75" s="134"/>
      <c r="O75" s="134"/>
      <c r="P75" s="134"/>
      <c r="Q75" s="134"/>
      <c r="R75" s="134"/>
      <c r="S75" s="134"/>
      <c r="T75" s="134"/>
      <c r="U75" s="285"/>
      <c r="V75" s="285"/>
      <c r="W75" s="285"/>
      <c r="X75" s="286"/>
    </row>
    <row r="76" spans="2:24" ht="26.25" customHeight="1" thickBot="1" x14ac:dyDescent="0.3">
      <c r="B76" s="174"/>
      <c r="C76" s="174"/>
      <c r="D76" s="174"/>
      <c r="E76" s="175" t="s">
        <v>736</v>
      </c>
      <c r="F76" s="160"/>
      <c r="G76" s="160"/>
      <c r="H76" s="160"/>
      <c r="I76" s="160"/>
      <c r="J76" s="294"/>
      <c r="K76" s="294"/>
      <c r="L76" s="294"/>
      <c r="M76" s="294"/>
      <c r="N76" s="294"/>
      <c r="O76" s="294"/>
      <c r="P76" s="294"/>
      <c r="Q76" s="294"/>
      <c r="R76" s="294"/>
      <c r="S76" s="294"/>
      <c r="T76" s="294"/>
      <c r="U76" s="295"/>
      <c r="V76" s="295"/>
      <c r="W76" s="295"/>
      <c r="X76" s="296"/>
    </row>
    <row r="77" spans="2:24" ht="26.25" customHeight="1" x14ac:dyDescent="0.25">
      <c r="B77" s="170"/>
      <c r="C77" s="170"/>
      <c r="D77" s="170"/>
      <c r="E77" s="166" t="s">
        <v>124</v>
      </c>
      <c r="F77" s="157"/>
      <c r="G77" s="157"/>
      <c r="H77" s="157"/>
      <c r="I77" s="157"/>
      <c r="J77" s="281"/>
      <c r="K77" s="281"/>
      <c r="L77" s="281"/>
      <c r="M77" s="281"/>
      <c r="N77" s="281"/>
      <c r="O77" s="281"/>
      <c r="P77" s="281"/>
      <c r="Q77" s="281"/>
      <c r="R77" s="281"/>
      <c r="S77" s="281"/>
      <c r="T77" s="281"/>
      <c r="U77" s="282"/>
      <c r="V77" s="282"/>
      <c r="W77" s="282"/>
      <c r="X77" s="283"/>
    </row>
    <row r="78" spans="2:24" ht="26.25" customHeight="1" x14ac:dyDescent="0.25">
      <c r="B78" s="171"/>
      <c r="C78" s="171"/>
      <c r="D78" s="171"/>
      <c r="E78" s="156" t="s">
        <v>472</v>
      </c>
      <c r="F78" s="131"/>
      <c r="G78" s="131"/>
      <c r="H78" s="131"/>
      <c r="I78" s="131"/>
      <c r="J78" s="134"/>
      <c r="K78" s="134"/>
      <c r="L78" s="134"/>
      <c r="M78" s="134"/>
      <c r="N78" s="134"/>
      <c r="O78" s="134"/>
      <c r="P78" s="134"/>
      <c r="Q78" s="134"/>
      <c r="R78" s="134"/>
      <c r="S78" s="134"/>
      <c r="T78" s="134"/>
      <c r="U78" s="285"/>
      <c r="V78" s="285"/>
      <c r="W78" s="285"/>
      <c r="X78" s="286"/>
    </row>
    <row r="79" spans="2:24" ht="26.25" customHeight="1" thickBot="1" x14ac:dyDescent="0.3">
      <c r="B79" s="168"/>
      <c r="C79" s="168"/>
      <c r="D79" s="168"/>
      <c r="E79" s="169" t="s">
        <v>737</v>
      </c>
      <c r="F79" s="133"/>
      <c r="G79" s="133"/>
      <c r="H79" s="133"/>
      <c r="I79" s="133"/>
      <c r="J79" s="288"/>
      <c r="K79" s="288"/>
      <c r="L79" s="288"/>
      <c r="M79" s="288"/>
      <c r="N79" s="288"/>
      <c r="O79" s="288"/>
      <c r="P79" s="288"/>
      <c r="Q79" s="288"/>
      <c r="R79" s="288"/>
      <c r="S79" s="288"/>
      <c r="T79" s="288"/>
      <c r="U79" s="289"/>
      <c r="V79" s="289"/>
      <c r="W79" s="289"/>
      <c r="X79" s="290"/>
    </row>
    <row r="80" spans="2:24" ht="26.25" customHeight="1" x14ac:dyDescent="0.25">
      <c r="B80" s="172"/>
      <c r="C80" s="172"/>
      <c r="D80" s="172"/>
      <c r="E80" s="173" t="s">
        <v>283</v>
      </c>
      <c r="F80" s="132"/>
      <c r="G80" s="132"/>
      <c r="H80" s="132"/>
      <c r="I80" s="132"/>
      <c r="J80" s="291"/>
      <c r="K80" s="291"/>
      <c r="L80" s="291"/>
      <c r="M80" s="291"/>
      <c r="N80" s="291"/>
      <c r="O80" s="291"/>
      <c r="P80" s="291"/>
      <c r="Q80" s="291"/>
      <c r="R80" s="291"/>
      <c r="S80" s="291"/>
      <c r="T80" s="291"/>
      <c r="U80" s="292"/>
      <c r="V80" s="292"/>
      <c r="W80" s="292"/>
      <c r="X80" s="293"/>
    </row>
    <row r="81" spans="2:24" ht="26.25" customHeight="1" x14ac:dyDescent="0.25">
      <c r="B81" s="171"/>
      <c r="C81" s="171"/>
      <c r="D81" s="171"/>
      <c r="E81" s="156" t="s">
        <v>473</v>
      </c>
      <c r="F81" s="131"/>
      <c r="G81" s="131"/>
      <c r="H81" s="131"/>
      <c r="I81" s="131"/>
      <c r="J81" s="134"/>
      <c r="K81" s="134"/>
      <c r="L81" s="134"/>
      <c r="M81" s="134"/>
      <c r="N81" s="134"/>
      <c r="O81" s="134"/>
      <c r="P81" s="134"/>
      <c r="Q81" s="134"/>
      <c r="R81" s="134"/>
      <c r="S81" s="134"/>
      <c r="T81" s="134"/>
      <c r="U81" s="285"/>
      <c r="V81" s="285"/>
      <c r="W81" s="285"/>
      <c r="X81" s="286"/>
    </row>
    <row r="82" spans="2:24" ht="26.25" customHeight="1" thickBot="1" x14ac:dyDescent="0.3">
      <c r="B82" s="174"/>
      <c r="C82" s="174"/>
      <c r="D82" s="174"/>
      <c r="E82" s="175" t="s">
        <v>738</v>
      </c>
      <c r="F82" s="160"/>
      <c r="G82" s="160"/>
      <c r="H82" s="160"/>
      <c r="I82" s="160"/>
      <c r="J82" s="294"/>
      <c r="K82" s="294"/>
      <c r="L82" s="294"/>
      <c r="M82" s="294"/>
      <c r="N82" s="294"/>
      <c r="O82" s="294"/>
      <c r="P82" s="294"/>
      <c r="Q82" s="294"/>
      <c r="R82" s="294"/>
      <c r="S82" s="294"/>
      <c r="T82" s="294"/>
      <c r="U82" s="295"/>
      <c r="V82" s="295"/>
      <c r="W82" s="295"/>
      <c r="X82" s="296"/>
    </row>
    <row r="83" spans="2:24" ht="26.25" customHeight="1" x14ac:dyDescent="0.25">
      <c r="B83" s="170"/>
      <c r="C83" s="170"/>
      <c r="D83" s="170"/>
      <c r="E83" s="166" t="s">
        <v>284</v>
      </c>
      <c r="F83" s="157"/>
      <c r="G83" s="157"/>
      <c r="H83" s="157"/>
      <c r="I83" s="157"/>
      <c r="J83" s="281"/>
      <c r="K83" s="281"/>
      <c r="L83" s="281"/>
      <c r="M83" s="281"/>
      <c r="N83" s="281"/>
      <c r="O83" s="281"/>
      <c r="P83" s="281"/>
      <c r="Q83" s="281"/>
      <c r="R83" s="281"/>
      <c r="S83" s="281"/>
      <c r="T83" s="281"/>
      <c r="U83" s="282"/>
      <c r="V83" s="282"/>
      <c r="W83" s="282"/>
      <c r="X83" s="283"/>
    </row>
    <row r="84" spans="2:24" ht="26.25" customHeight="1" x14ac:dyDescent="0.25">
      <c r="B84" s="171"/>
      <c r="C84" s="171"/>
      <c r="D84" s="171"/>
      <c r="E84" s="156" t="s">
        <v>474</v>
      </c>
      <c r="F84" s="131"/>
      <c r="G84" s="131"/>
      <c r="H84" s="131"/>
      <c r="I84" s="131"/>
      <c r="J84" s="134"/>
      <c r="K84" s="134"/>
      <c r="L84" s="134"/>
      <c r="M84" s="134"/>
      <c r="N84" s="134"/>
      <c r="O84" s="134"/>
      <c r="P84" s="134"/>
      <c r="Q84" s="134"/>
      <c r="R84" s="134"/>
      <c r="S84" s="134"/>
      <c r="T84" s="134"/>
      <c r="U84" s="285"/>
      <c r="V84" s="285"/>
      <c r="W84" s="285"/>
      <c r="X84" s="286"/>
    </row>
    <row r="85" spans="2:24" ht="26.25" customHeight="1" thickBot="1" x14ac:dyDescent="0.3">
      <c r="B85" s="168"/>
      <c r="C85" s="168"/>
      <c r="D85" s="168"/>
      <c r="E85" s="169" t="s">
        <v>739</v>
      </c>
      <c r="F85" s="133"/>
      <c r="G85" s="133"/>
      <c r="H85" s="133"/>
      <c r="I85" s="133"/>
      <c r="J85" s="288"/>
      <c r="K85" s="288"/>
      <c r="L85" s="288"/>
      <c r="M85" s="288"/>
      <c r="N85" s="288"/>
      <c r="O85" s="288"/>
      <c r="P85" s="288"/>
      <c r="Q85" s="288"/>
      <c r="R85" s="288"/>
      <c r="S85" s="288"/>
      <c r="T85" s="288"/>
      <c r="U85" s="289"/>
      <c r="V85" s="289"/>
      <c r="W85" s="289"/>
      <c r="X85" s="290"/>
    </row>
    <row r="86" spans="2:24" ht="26.25" customHeight="1" x14ac:dyDescent="0.25">
      <c r="B86" s="172"/>
      <c r="C86" s="172"/>
      <c r="D86" s="172"/>
      <c r="E86" s="173" t="s">
        <v>285</v>
      </c>
      <c r="F86" s="132"/>
      <c r="G86" s="132"/>
      <c r="H86" s="132"/>
      <c r="I86" s="132"/>
      <c r="J86" s="291"/>
      <c r="K86" s="291"/>
      <c r="L86" s="291"/>
      <c r="M86" s="291"/>
      <c r="N86" s="291"/>
      <c r="O86" s="291"/>
      <c r="P86" s="291"/>
      <c r="Q86" s="291"/>
      <c r="R86" s="291"/>
      <c r="S86" s="291"/>
      <c r="T86" s="291"/>
      <c r="U86" s="292"/>
      <c r="V86" s="292"/>
      <c r="W86" s="292"/>
      <c r="X86" s="293"/>
    </row>
    <row r="87" spans="2:24" ht="26.25" customHeight="1" x14ac:dyDescent="0.25">
      <c r="B87" s="171"/>
      <c r="C87" s="171"/>
      <c r="D87" s="171"/>
      <c r="E87" s="156" t="s">
        <v>475</v>
      </c>
      <c r="F87" s="131"/>
      <c r="G87" s="131"/>
      <c r="H87" s="131"/>
      <c r="I87" s="131"/>
      <c r="J87" s="134"/>
      <c r="K87" s="134"/>
      <c r="L87" s="134"/>
      <c r="M87" s="134"/>
      <c r="N87" s="134"/>
      <c r="O87" s="134"/>
      <c r="P87" s="134"/>
      <c r="Q87" s="134"/>
      <c r="R87" s="134"/>
      <c r="S87" s="134"/>
      <c r="T87" s="134"/>
      <c r="U87" s="285"/>
      <c r="V87" s="285"/>
      <c r="W87" s="285"/>
      <c r="X87" s="286"/>
    </row>
    <row r="88" spans="2:24" ht="26.25" customHeight="1" thickBot="1" x14ac:dyDescent="0.3">
      <c r="B88" s="174"/>
      <c r="C88" s="174"/>
      <c r="D88" s="174"/>
      <c r="E88" s="175" t="s">
        <v>740</v>
      </c>
      <c r="F88" s="160"/>
      <c r="G88" s="160"/>
      <c r="H88" s="160"/>
      <c r="I88" s="160"/>
      <c r="J88" s="294"/>
      <c r="K88" s="294"/>
      <c r="L88" s="294"/>
      <c r="M88" s="294"/>
      <c r="N88" s="294"/>
      <c r="O88" s="294"/>
      <c r="P88" s="294"/>
      <c r="Q88" s="294"/>
      <c r="R88" s="294"/>
      <c r="S88" s="294"/>
      <c r="T88" s="294"/>
      <c r="U88" s="295"/>
      <c r="V88" s="295"/>
      <c r="W88" s="295"/>
      <c r="X88" s="296"/>
    </row>
    <row r="89" spans="2:24" ht="26.25" customHeight="1" x14ac:dyDescent="0.25">
      <c r="B89" s="170"/>
      <c r="C89" s="170"/>
      <c r="D89" s="170"/>
      <c r="E89" s="166" t="s">
        <v>286</v>
      </c>
      <c r="F89" s="157"/>
      <c r="G89" s="157"/>
      <c r="H89" s="157"/>
      <c r="I89" s="157"/>
      <c r="J89" s="281"/>
      <c r="K89" s="281"/>
      <c r="L89" s="281"/>
      <c r="M89" s="281"/>
      <c r="N89" s="281"/>
      <c r="O89" s="281"/>
      <c r="P89" s="281"/>
      <c r="Q89" s="281"/>
      <c r="R89" s="281"/>
      <c r="S89" s="281"/>
      <c r="T89" s="281"/>
      <c r="U89" s="282"/>
      <c r="V89" s="282"/>
      <c r="W89" s="282"/>
      <c r="X89" s="283"/>
    </row>
    <row r="90" spans="2:24" ht="26.25" customHeight="1" x14ac:dyDescent="0.25">
      <c r="B90" s="171"/>
      <c r="C90" s="171"/>
      <c r="D90" s="171"/>
      <c r="E90" s="156" t="s">
        <v>476</v>
      </c>
      <c r="F90" s="131"/>
      <c r="G90" s="131"/>
      <c r="H90" s="131"/>
      <c r="I90" s="131"/>
      <c r="J90" s="134"/>
      <c r="K90" s="134"/>
      <c r="L90" s="134"/>
      <c r="M90" s="134"/>
      <c r="N90" s="134"/>
      <c r="O90" s="134"/>
      <c r="P90" s="134"/>
      <c r="Q90" s="134"/>
      <c r="R90" s="134"/>
      <c r="S90" s="134"/>
      <c r="T90" s="134"/>
      <c r="U90" s="285"/>
      <c r="V90" s="285"/>
      <c r="W90" s="285"/>
      <c r="X90" s="286"/>
    </row>
    <row r="91" spans="2:24" ht="26.25" customHeight="1" thickBot="1" x14ac:dyDescent="0.3">
      <c r="B91" s="168"/>
      <c r="C91" s="168"/>
      <c r="D91" s="168"/>
      <c r="E91" s="169" t="s">
        <v>741</v>
      </c>
      <c r="F91" s="133"/>
      <c r="G91" s="133"/>
      <c r="H91" s="133"/>
      <c r="I91" s="133"/>
      <c r="J91" s="288"/>
      <c r="K91" s="288"/>
      <c r="L91" s="288"/>
      <c r="M91" s="288"/>
      <c r="N91" s="288"/>
      <c r="O91" s="288"/>
      <c r="P91" s="288"/>
      <c r="Q91" s="288"/>
      <c r="R91" s="288"/>
      <c r="S91" s="288"/>
      <c r="T91" s="288"/>
      <c r="U91" s="289"/>
      <c r="V91" s="289"/>
      <c r="W91" s="289"/>
      <c r="X91" s="290"/>
    </row>
    <row r="92" spans="2:24" ht="26.25" customHeight="1" x14ac:dyDescent="0.25">
      <c r="B92" s="172"/>
      <c r="C92" s="172"/>
      <c r="D92" s="172"/>
      <c r="E92" s="173" t="s">
        <v>141</v>
      </c>
      <c r="F92" s="132"/>
      <c r="G92" s="132"/>
      <c r="H92" s="132"/>
      <c r="I92" s="132"/>
      <c r="J92" s="291"/>
      <c r="K92" s="291"/>
      <c r="L92" s="291"/>
      <c r="M92" s="291"/>
      <c r="N92" s="291"/>
      <c r="O92" s="291"/>
      <c r="P92" s="291"/>
      <c r="Q92" s="291"/>
      <c r="R92" s="291"/>
      <c r="S92" s="291"/>
      <c r="T92" s="291"/>
      <c r="U92" s="292"/>
      <c r="V92" s="292"/>
      <c r="W92" s="292"/>
      <c r="X92" s="293"/>
    </row>
    <row r="93" spans="2:24" ht="26.25" customHeight="1" x14ac:dyDescent="0.25">
      <c r="B93" s="171"/>
      <c r="C93" s="171"/>
      <c r="D93" s="171"/>
      <c r="E93" s="156" t="s">
        <v>142</v>
      </c>
      <c r="F93" s="131"/>
      <c r="G93" s="131"/>
      <c r="H93" s="131"/>
      <c r="I93" s="131"/>
      <c r="J93" s="134"/>
      <c r="K93" s="134"/>
      <c r="L93" s="134"/>
      <c r="M93" s="134"/>
      <c r="N93" s="134"/>
      <c r="O93" s="134"/>
      <c r="P93" s="134"/>
      <c r="Q93" s="134"/>
      <c r="R93" s="134"/>
      <c r="S93" s="134"/>
      <c r="T93" s="134"/>
      <c r="U93" s="285"/>
      <c r="V93" s="285"/>
      <c r="W93" s="285"/>
      <c r="X93" s="286"/>
    </row>
    <row r="94" spans="2:24" ht="26.25" customHeight="1" thickBot="1" x14ac:dyDescent="0.3">
      <c r="B94" s="174"/>
      <c r="C94" s="174"/>
      <c r="D94" s="174"/>
      <c r="E94" s="175" t="s">
        <v>742</v>
      </c>
      <c r="F94" s="161"/>
      <c r="G94" s="161"/>
      <c r="H94" s="161"/>
      <c r="I94" s="161"/>
      <c r="J94" s="318"/>
      <c r="K94" s="318"/>
      <c r="L94" s="318"/>
      <c r="M94" s="318"/>
      <c r="N94" s="318"/>
      <c r="O94" s="318"/>
      <c r="P94" s="318"/>
      <c r="Q94" s="318"/>
      <c r="R94" s="318"/>
      <c r="S94" s="318"/>
      <c r="T94" s="318"/>
      <c r="U94" s="319"/>
      <c r="V94" s="319"/>
      <c r="W94" s="319"/>
      <c r="X94" s="320"/>
    </row>
    <row r="95" spans="2:24" ht="26.25" customHeight="1" x14ac:dyDescent="0.25">
      <c r="B95" s="170"/>
      <c r="C95" s="170"/>
      <c r="D95" s="170"/>
      <c r="E95" s="166" t="s">
        <v>126</v>
      </c>
      <c r="F95" s="162"/>
      <c r="G95" s="162"/>
      <c r="H95" s="162"/>
      <c r="I95" s="162"/>
      <c r="J95" s="281"/>
      <c r="K95" s="281"/>
      <c r="L95" s="281"/>
      <c r="M95" s="281"/>
      <c r="N95" s="281"/>
      <c r="O95" s="281"/>
      <c r="P95" s="281"/>
      <c r="Q95" s="281"/>
      <c r="R95" s="281"/>
      <c r="S95" s="321"/>
      <c r="T95" s="321"/>
      <c r="U95" s="322"/>
      <c r="V95" s="322"/>
      <c r="W95" s="322"/>
      <c r="X95" s="323"/>
    </row>
    <row r="96" spans="2:24" ht="26.25" customHeight="1" x14ac:dyDescent="0.25">
      <c r="B96" s="171"/>
      <c r="C96" s="171"/>
      <c r="D96" s="171"/>
      <c r="E96" s="156" t="s">
        <v>127</v>
      </c>
      <c r="F96" s="159"/>
      <c r="G96" s="159"/>
      <c r="H96" s="159"/>
      <c r="I96" s="159"/>
      <c r="J96" s="134"/>
      <c r="K96" s="134"/>
      <c r="L96" s="134"/>
      <c r="M96" s="134"/>
      <c r="N96" s="134"/>
      <c r="O96" s="134"/>
      <c r="P96" s="134"/>
      <c r="Q96" s="134"/>
      <c r="R96" s="134"/>
      <c r="S96" s="315"/>
      <c r="T96" s="315"/>
      <c r="U96" s="316"/>
      <c r="V96" s="316"/>
      <c r="W96" s="316"/>
      <c r="X96" s="324"/>
    </row>
    <row r="97" spans="2:24" ht="26.25" customHeight="1" thickBot="1" x14ac:dyDescent="0.3">
      <c r="B97" s="168"/>
      <c r="C97" s="168"/>
      <c r="D97" s="168"/>
      <c r="E97" s="169" t="s">
        <v>743</v>
      </c>
      <c r="F97" s="133"/>
      <c r="G97" s="133"/>
      <c r="H97" s="133"/>
      <c r="I97" s="133"/>
      <c r="J97" s="325"/>
      <c r="K97" s="325"/>
      <c r="L97" s="325"/>
      <c r="M97" s="325"/>
      <c r="N97" s="325"/>
      <c r="O97" s="325"/>
      <c r="P97" s="325"/>
      <c r="Q97" s="325"/>
      <c r="R97" s="325"/>
      <c r="S97" s="325"/>
      <c r="T97" s="325"/>
      <c r="U97" s="326"/>
      <c r="V97" s="326"/>
      <c r="W97" s="326"/>
      <c r="X97" s="327"/>
    </row>
    <row r="98" spans="2:24" ht="26.25" customHeight="1" x14ac:dyDescent="0.25">
      <c r="B98" s="172"/>
      <c r="C98" s="172"/>
      <c r="D98" s="172"/>
      <c r="E98" s="181" t="s">
        <v>129</v>
      </c>
      <c r="F98" s="132"/>
      <c r="G98" s="132"/>
      <c r="H98" s="132"/>
      <c r="I98" s="132"/>
      <c r="J98" s="291"/>
      <c r="K98" s="291"/>
      <c r="L98" s="291"/>
      <c r="M98" s="291"/>
      <c r="N98" s="291"/>
      <c r="O98" s="291"/>
      <c r="P98" s="291"/>
      <c r="Q98" s="291"/>
      <c r="R98" s="291"/>
      <c r="S98" s="291"/>
      <c r="T98" s="291"/>
      <c r="U98" s="292"/>
      <c r="V98" s="292"/>
      <c r="W98" s="292"/>
      <c r="X98" s="329"/>
    </row>
    <row r="99" spans="2:24" ht="26.25" customHeight="1" x14ac:dyDescent="0.25">
      <c r="B99" s="171"/>
      <c r="C99" s="171"/>
      <c r="D99" s="171"/>
      <c r="E99" s="182" t="s">
        <v>477</v>
      </c>
      <c r="F99" s="131"/>
      <c r="G99" s="131"/>
      <c r="H99" s="131"/>
      <c r="I99" s="131"/>
      <c r="J99" s="134"/>
      <c r="K99" s="134"/>
      <c r="L99" s="134"/>
      <c r="M99" s="134"/>
      <c r="N99" s="134"/>
      <c r="O99" s="134"/>
      <c r="P99" s="134"/>
      <c r="Q99" s="134"/>
      <c r="R99" s="134"/>
      <c r="S99" s="134"/>
      <c r="T99" s="134"/>
      <c r="U99" s="285"/>
      <c r="V99" s="285"/>
      <c r="W99" s="285"/>
      <c r="X99" s="324"/>
    </row>
    <row r="100" spans="2:24" ht="26.25" customHeight="1" thickBot="1" x14ac:dyDescent="0.3">
      <c r="B100" s="174"/>
      <c r="C100" s="174"/>
      <c r="D100" s="174"/>
      <c r="E100" s="183" t="s">
        <v>744</v>
      </c>
      <c r="F100" s="178"/>
      <c r="G100" s="160"/>
      <c r="H100" s="160"/>
      <c r="I100" s="160"/>
      <c r="J100" s="294"/>
      <c r="K100" s="294"/>
      <c r="L100" s="294"/>
      <c r="M100" s="294"/>
      <c r="N100" s="294"/>
      <c r="O100" s="294"/>
      <c r="P100" s="294"/>
      <c r="Q100" s="294"/>
      <c r="R100" s="294"/>
      <c r="S100" s="294"/>
      <c r="T100" s="294"/>
      <c r="U100" s="295"/>
      <c r="V100" s="295"/>
      <c r="W100" s="295"/>
      <c r="X100" s="320"/>
    </row>
    <row r="101" spans="2:24" ht="26.25" customHeight="1" x14ac:dyDescent="0.25">
      <c r="B101" s="170"/>
      <c r="C101" s="170"/>
      <c r="D101" s="170"/>
      <c r="E101" s="184" t="s">
        <v>133</v>
      </c>
      <c r="F101" s="157"/>
      <c r="G101" s="157"/>
      <c r="H101" s="157"/>
      <c r="I101" s="157"/>
      <c r="J101" s="281"/>
      <c r="K101" s="281"/>
      <c r="L101" s="331"/>
      <c r="M101" s="331"/>
      <c r="N101" s="331"/>
      <c r="O101" s="331"/>
      <c r="P101" s="331"/>
      <c r="Q101" s="331"/>
      <c r="R101" s="331"/>
      <c r="S101" s="331"/>
      <c r="T101" s="331"/>
      <c r="U101" s="332"/>
      <c r="V101" s="332"/>
      <c r="W101" s="332"/>
      <c r="X101" s="323"/>
    </row>
    <row r="102" spans="2:24" ht="26.25" customHeight="1" x14ac:dyDescent="0.25">
      <c r="B102" s="171"/>
      <c r="C102" s="171"/>
      <c r="D102" s="171"/>
      <c r="E102" s="182" t="s">
        <v>478</v>
      </c>
      <c r="F102" s="131"/>
      <c r="G102" s="131"/>
      <c r="H102" s="131"/>
      <c r="I102" s="131"/>
      <c r="J102" s="134"/>
      <c r="K102" s="134"/>
      <c r="L102" s="333"/>
      <c r="M102" s="333"/>
      <c r="N102" s="333"/>
      <c r="O102" s="333"/>
      <c r="P102" s="333"/>
      <c r="Q102" s="333"/>
      <c r="R102" s="333"/>
      <c r="S102" s="333"/>
      <c r="T102" s="333"/>
      <c r="U102" s="334"/>
      <c r="V102" s="334"/>
      <c r="W102" s="334"/>
      <c r="X102" s="324"/>
    </row>
    <row r="103" spans="2:24" ht="26.25" customHeight="1" thickBot="1" x14ac:dyDescent="0.3">
      <c r="B103" s="168"/>
      <c r="C103" s="168"/>
      <c r="D103" s="168"/>
      <c r="E103" s="185" t="s">
        <v>745</v>
      </c>
      <c r="F103" s="133"/>
      <c r="G103" s="133"/>
      <c r="H103" s="133"/>
      <c r="I103" s="133"/>
      <c r="J103" s="325"/>
      <c r="K103" s="325"/>
      <c r="L103" s="325"/>
      <c r="M103" s="325"/>
      <c r="N103" s="325"/>
      <c r="O103" s="325"/>
      <c r="P103" s="325"/>
      <c r="Q103" s="325"/>
      <c r="R103" s="325"/>
      <c r="S103" s="325"/>
      <c r="T103" s="325"/>
      <c r="U103" s="326"/>
      <c r="V103" s="326"/>
      <c r="W103" s="326"/>
      <c r="X103" s="335"/>
    </row>
    <row r="104" spans="2:24" ht="26.25" customHeight="1" x14ac:dyDescent="0.25">
      <c r="B104" s="172"/>
      <c r="C104" s="172"/>
      <c r="D104" s="172"/>
      <c r="E104" s="181" t="s">
        <v>131</v>
      </c>
      <c r="F104" s="176"/>
      <c r="G104" s="132"/>
      <c r="H104" s="132"/>
      <c r="I104" s="132"/>
      <c r="J104" s="291"/>
      <c r="K104" s="291"/>
      <c r="L104" s="291"/>
      <c r="M104" s="291"/>
      <c r="N104" s="291"/>
      <c r="O104" s="291"/>
      <c r="P104" s="291"/>
      <c r="Q104" s="291"/>
      <c r="R104" s="291"/>
      <c r="S104" s="291"/>
      <c r="T104" s="291"/>
      <c r="U104" s="292"/>
      <c r="V104" s="292"/>
      <c r="W104" s="292"/>
      <c r="X104" s="336"/>
    </row>
    <row r="105" spans="2:24" ht="26.25" customHeight="1" x14ac:dyDescent="0.25">
      <c r="B105" s="171"/>
      <c r="C105" s="171"/>
      <c r="D105" s="171"/>
      <c r="E105" s="182" t="s">
        <v>479</v>
      </c>
      <c r="F105" s="177"/>
      <c r="G105" s="131"/>
      <c r="H105" s="131"/>
      <c r="I105" s="131"/>
      <c r="J105" s="134"/>
      <c r="K105" s="134"/>
      <c r="L105" s="134"/>
      <c r="M105" s="134"/>
      <c r="N105" s="134"/>
      <c r="O105" s="134"/>
      <c r="P105" s="134"/>
      <c r="Q105" s="134"/>
      <c r="R105" s="134"/>
      <c r="S105" s="134"/>
      <c r="T105" s="134"/>
      <c r="U105" s="285"/>
      <c r="V105" s="285"/>
      <c r="W105" s="285"/>
      <c r="X105" s="337"/>
    </row>
    <row r="106" spans="2:24" ht="26.25" customHeight="1" thickBot="1" x14ac:dyDescent="0.3">
      <c r="B106" s="174"/>
      <c r="C106" s="174"/>
      <c r="D106" s="174"/>
      <c r="E106" s="183" t="s">
        <v>746</v>
      </c>
      <c r="F106" s="160"/>
      <c r="G106" s="160"/>
      <c r="H106" s="160"/>
      <c r="I106" s="160"/>
      <c r="J106" s="294"/>
      <c r="K106" s="294"/>
      <c r="L106" s="294"/>
      <c r="M106" s="294"/>
      <c r="N106" s="294"/>
      <c r="O106" s="294"/>
      <c r="P106" s="294"/>
      <c r="Q106" s="294"/>
      <c r="R106" s="294"/>
      <c r="S106" s="294"/>
      <c r="T106" s="294"/>
      <c r="U106" s="295"/>
      <c r="V106" s="295"/>
      <c r="W106" s="295"/>
      <c r="X106" s="320"/>
    </row>
    <row r="107" spans="2:24" ht="26.25" customHeight="1" x14ac:dyDescent="0.25">
      <c r="B107" s="170"/>
      <c r="C107" s="170"/>
      <c r="D107" s="170"/>
      <c r="E107" s="166" t="s">
        <v>480</v>
      </c>
      <c r="F107" s="157"/>
      <c r="G107" s="157"/>
      <c r="H107" s="157"/>
      <c r="I107" s="157"/>
      <c r="J107" s="331"/>
      <c r="K107" s="331"/>
      <c r="L107" s="331"/>
      <c r="M107" s="331"/>
      <c r="N107" s="331"/>
      <c r="O107" s="331"/>
      <c r="P107" s="331"/>
      <c r="Q107" s="331"/>
      <c r="R107" s="331"/>
      <c r="S107" s="331"/>
      <c r="T107" s="331"/>
      <c r="U107" s="332"/>
      <c r="V107" s="332"/>
      <c r="W107" s="332"/>
      <c r="X107" s="323"/>
    </row>
    <row r="108" spans="2:24" ht="26.25" customHeight="1" x14ac:dyDescent="0.25">
      <c r="B108" s="171"/>
      <c r="C108" s="171"/>
      <c r="D108" s="171"/>
      <c r="E108" s="156" t="s">
        <v>481</v>
      </c>
      <c r="F108" s="131"/>
      <c r="G108" s="131"/>
      <c r="H108" s="131"/>
      <c r="I108" s="131"/>
      <c r="J108" s="333"/>
      <c r="K108" s="333"/>
      <c r="L108" s="333"/>
      <c r="M108" s="333"/>
      <c r="N108" s="333"/>
      <c r="O108" s="333"/>
      <c r="P108" s="333"/>
      <c r="Q108" s="333"/>
      <c r="R108" s="333"/>
      <c r="S108" s="333"/>
      <c r="T108" s="333"/>
      <c r="U108" s="334"/>
      <c r="V108" s="334"/>
      <c r="W108" s="334"/>
      <c r="X108" s="324"/>
    </row>
    <row r="109" spans="2:24" ht="26.25" customHeight="1" thickBot="1" x14ac:dyDescent="0.3">
      <c r="B109" s="168"/>
      <c r="C109" s="168"/>
      <c r="D109" s="168"/>
      <c r="E109" s="169" t="s">
        <v>747</v>
      </c>
      <c r="F109" s="133"/>
      <c r="G109" s="133"/>
      <c r="H109" s="133"/>
      <c r="I109" s="133"/>
      <c r="J109" s="325"/>
      <c r="K109" s="325"/>
      <c r="L109" s="325"/>
      <c r="M109" s="325"/>
      <c r="N109" s="325"/>
      <c r="O109" s="325"/>
      <c r="P109" s="325"/>
      <c r="Q109" s="325"/>
      <c r="R109" s="325"/>
      <c r="S109" s="325"/>
      <c r="T109" s="325"/>
      <c r="U109" s="326"/>
      <c r="V109" s="326"/>
      <c r="W109" s="326"/>
      <c r="X109" s="335"/>
    </row>
    <row r="110" spans="2:24" ht="26.25" customHeight="1" x14ac:dyDescent="0.25">
      <c r="B110" s="172"/>
      <c r="C110" s="172"/>
      <c r="D110" s="172"/>
      <c r="E110" s="173" t="s">
        <v>482</v>
      </c>
      <c r="F110" s="132"/>
      <c r="G110" s="132"/>
      <c r="H110" s="132"/>
      <c r="I110" s="132"/>
      <c r="J110" s="328"/>
      <c r="K110" s="328"/>
      <c r="L110" s="328"/>
      <c r="M110" s="328"/>
      <c r="N110" s="328"/>
      <c r="O110" s="328"/>
      <c r="P110" s="328"/>
      <c r="Q110" s="328"/>
      <c r="R110" s="328"/>
      <c r="S110" s="328"/>
      <c r="T110" s="328"/>
      <c r="U110" s="338"/>
      <c r="V110" s="338"/>
      <c r="W110" s="338"/>
      <c r="X110" s="336"/>
    </row>
    <row r="111" spans="2:24" ht="26.25" customHeight="1" x14ac:dyDescent="0.25">
      <c r="B111" s="171"/>
      <c r="C111" s="171"/>
      <c r="D111" s="171"/>
      <c r="E111" s="156" t="s">
        <v>483</v>
      </c>
      <c r="F111" s="131"/>
      <c r="G111" s="131"/>
      <c r="H111" s="131"/>
      <c r="I111" s="131"/>
      <c r="J111" s="330"/>
      <c r="K111" s="330"/>
      <c r="L111" s="330"/>
      <c r="M111" s="330"/>
      <c r="N111" s="330"/>
      <c r="O111" s="330"/>
      <c r="P111" s="330"/>
      <c r="Q111" s="330"/>
      <c r="R111" s="330"/>
      <c r="S111" s="330"/>
      <c r="T111" s="330"/>
      <c r="U111" s="339"/>
      <c r="V111" s="339"/>
      <c r="W111" s="339"/>
      <c r="X111" s="337"/>
    </row>
    <row r="112" spans="2:24" ht="26.25" customHeight="1" thickBot="1" x14ac:dyDescent="0.3">
      <c r="B112" s="174"/>
      <c r="C112" s="174"/>
      <c r="D112" s="174"/>
      <c r="E112" s="175" t="s">
        <v>748</v>
      </c>
      <c r="F112" s="160"/>
      <c r="G112" s="160"/>
      <c r="H112" s="160"/>
      <c r="I112" s="160"/>
      <c r="J112" s="294"/>
      <c r="K112" s="294"/>
      <c r="L112" s="294"/>
      <c r="M112" s="294"/>
      <c r="N112" s="294"/>
      <c r="O112" s="340"/>
      <c r="P112" s="294"/>
      <c r="Q112" s="294"/>
      <c r="R112" s="294"/>
      <c r="S112" s="294"/>
      <c r="T112" s="294"/>
      <c r="U112" s="295"/>
      <c r="V112" s="295"/>
      <c r="W112" s="295"/>
      <c r="X112" s="296"/>
    </row>
    <row r="113" spans="2:24" ht="26.25" customHeight="1" x14ac:dyDescent="0.25">
      <c r="B113" s="170"/>
      <c r="C113" s="170"/>
      <c r="D113" s="170"/>
      <c r="E113" s="166" t="s">
        <v>484</v>
      </c>
      <c r="F113" s="157"/>
      <c r="G113" s="157"/>
      <c r="H113" s="157"/>
      <c r="I113" s="157"/>
      <c r="J113" s="341"/>
      <c r="K113" s="341"/>
      <c r="L113" s="341"/>
      <c r="M113" s="341"/>
      <c r="N113" s="341"/>
      <c r="O113" s="341"/>
      <c r="P113" s="341"/>
      <c r="Q113" s="341"/>
      <c r="R113" s="341"/>
      <c r="S113" s="341"/>
      <c r="T113" s="341"/>
      <c r="U113" s="342"/>
      <c r="V113" s="342"/>
      <c r="W113" s="342"/>
      <c r="X113" s="343"/>
    </row>
    <row r="114" spans="2:24" ht="26.25" customHeight="1" x14ac:dyDescent="0.25">
      <c r="B114" s="171"/>
      <c r="C114" s="171"/>
      <c r="D114" s="171"/>
      <c r="E114" s="156" t="s">
        <v>485</v>
      </c>
      <c r="F114" s="131"/>
      <c r="G114" s="131"/>
      <c r="H114" s="131"/>
      <c r="I114" s="131"/>
      <c r="J114" s="344"/>
      <c r="K114" s="344"/>
      <c r="L114" s="344"/>
      <c r="M114" s="344"/>
      <c r="N114" s="344"/>
      <c r="O114" s="344"/>
      <c r="P114" s="344"/>
      <c r="Q114" s="344"/>
      <c r="R114" s="344"/>
      <c r="S114" s="344"/>
      <c r="T114" s="344"/>
      <c r="U114" s="345"/>
      <c r="V114" s="345"/>
      <c r="W114" s="345"/>
      <c r="X114" s="346"/>
    </row>
    <row r="115" spans="2:24" ht="26.25" customHeight="1" thickBot="1" x14ac:dyDescent="0.3">
      <c r="B115" s="168"/>
      <c r="C115" s="168"/>
      <c r="D115" s="168"/>
      <c r="E115" s="169" t="s">
        <v>749</v>
      </c>
      <c r="F115" s="133"/>
      <c r="G115" s="133"/>
      <c r="H115" s="133"/>
      <c r="I115" s="133"/>
      <c r="J115" s="347"/>
      <c r="K115" s="347"/>
      <c r="L115" s="347"/>
      <c r="M115" s="347"/>
      <c r="N115" s="347"/>
      <c r="O115" s="347"/>
      <c r="P115" s="347"/>
      <c r="Q115" s="347"/>
      <c r="R115" s="347"/>
      <c r="S115" s="347"/>
      <c r="T115" s="347"/>
      <c r="U115" s="348"/>
      <c r="V115" s="348"/>
      <c r="W115" s="348"/>
      <c r="X115" s="349"/>
    </row>
    <row r="116" spans="2:24" ht="26.25" customHeight="1" x14ac:dyDescent="0.25">
      <c r="B116" s="172"/>
      <c r="C116" s="172"/>
      <c r="D116" s="172"/>
      <c r="E116" s="173" t="s">
        <v>486</v>
      </c>
      <c r="F116" s="132"/>
      <c r="G116" s="132"/>
      <c r="H116" s="132"/>
      <c r="I116" s="132"/>
      <c r="J116" s="350"/>
      <c r="K116" s="350"/>
      <c r="L116" s="350"/>
      <c r="M116" s="350"/>
      <c r="N116" s="350"/>
      <c r="O116" s="350"/>
      <c r="P116" s="350"/>
      <c r="Q116" s="350"/>
      <c r="R116" s="350"/>
      <c r="S116" s="350"/>
      <c r="T116" s="350"/>
      <c r="U116" s="351"/>
      <c r="V116" s="351"/>
      <c r="W116" s="351"/>
      <c r="X116" s="352"/>
    </row>
    <row r="117" spans="2:24" ht="26.25" customHeight="1" x14ac:dyDescent="0.25">
      <c r="B117" s="171"/>
      <c r="C117" s="171"/>
      <c r="D117" s="171"/>
      <c r="E117" s="156" t="s">
        <v>487</v>
      </c>
      <c r="F117" s="131"/>
      <c r="G117" s="131"/>
      <c r="H117" s="131"/>
      <c r="I117" s="131"/>
      <c r="J117" s="344"/>
      <c r="K117" s="344"/>
      <c r="L117" s="344"/>
      <c r="M117" s="344"/>
      <c r="N117" s="344"/>
      <c r="O117" s="344"/>
      <c r="P117" s="344"/>
      <c r="Q117" s="344"/>
      <c r="R117" s="344"/>
      <c r="S117" s="344"/>
      <c r="T117" s="344"/>
      <c r="U117" s="345"/>
      <c r="V117" s="345"/>
      <c r="W117" s="345"/>
      <c r="X117" s="346"/>
    </row>
    <row r="118" spans="2:24" ht="26.25" customHeight="1" thickBot="1" x14ac:dyDescent="0.3">
      <c r="B118" s="174"/>
      <c r="C118" s="174"/>
      <c r="D118" s="174"/>
      <c r="E118" s="175" t="s">
        <v>750</v>
      </c>
      <c r="F118" s="160"/>
      <c r="G118" s="160"/>
      <c r="H118" s="160"/>
      <c r="I118" s="160"/>
      <c r="J118" s="294"/>
      <c r="K118" s="294"/>
      <c r="L118" s="294"/>
      <c r="M118" s="294"/>
      <c r="N118" s="294"/>
      <c r="O118" s="294"/>
      <c r="P118" s="294"/>
      <c r="Q118" s="294"/>
      <c r="R118" s="294"/>
      <c r="S118" s="294"/>
      <c r="T118" s="294"/>
      <c r="U118" s="295"/>
      <c r="V118" s="295"/>
      <c r="W118" s="295"/>
      <c r="X118" s="296"/>
    </row>
    <row r="119" spans="2:24" ht="26.25" customHeight="1" x14ac:dyDescent="0.25">
      <c r="B119" s="170"/>
      <c r="C119" s="170"/>
      <c r="D119" s="170"/>
      <c r="E119" s="184" t="s">
        <v>488</v>
      </c>
      <c r="F119" s="162"/>
      <c r="G119" s="162"/>
      <c r="H119" s="162"/>
      <c r="I119" s="162"/>
      <c r="J119" s="321"/>
      <c r="K119" s="321"/>
      <c r="L119" s="321"/>
      <c r="M119" s="297"/>
      <c r="N119" s="321"/>
      <c r="O119" s="321"/>
      <c r="P119" s="321"/>
      <c r="Q119" s="321"/>
      <c r="R119" s="321"/>
      <c r="S119" s="321"/>
      <c r="T119" s="321"/>
      <c r="U119" s="322"/>
      <c r="V119" s="322"/>
      <c r="W119" s="322"/>
      <c r="X119" s="353"/>
    </row>
    <row r="120" spans="2:24" ht="26.25" customHeight="1" x14ac:dyDescent="0.25">
      <c r="B120" s="171"/>
      <c r="C120" s="171"/>
      <c r="D120" s="171"/>
      <c r="E120" s="182" t="s">
        <v>489</v>
      </c>
      <c r="F120" s="159"/>
      <c r="G120" s="159"/>
      <c r="H120" s="159"/>
      <c r="I120" s="159"/>
      <c r="J120" s="315"/>
      <c r="K120" s="315"/>
      <c r="L120" s="315"/>
      <c r="M120" s="300"/>
      <c r="N120" s="315"/>
      <c r="O120" s="315"/>
      <c r="P120" s="315"/>
      <c r="Q120" s="315"/>
      <c r="R120" s="315"/>
      <c r="S120" s="315"/>
      <c r="T120" s="315"/>
      <c r="U120" s="316"/>
      <c r="V120" s="316"/>
      <c r="W120" s="316"/>
      <c r="X120" s="317"/>
    </row>
    <row r="121" spans="2:24" ht="26.25" customHeight="1" thickBot="1" x14ac:dyDescent="0.3">
      <c r="B121" s="168"/>
      <c r="C121" s="168"/>
      <c r="D121" s="168"/>
      <c r="E121" s="185" t="s">
        <v>751</v>
      </c>
      <c r="F121" s="163"/>
      <c r="G121" s="163"/>
      <c r="H121" s="163"/>
      <c r="I121" s="163"/>
      <c r="J121" s="354"/>
      <c r="K121" s="354"/>
      <c r="L121" s="354"/>
      <c r="M121" s="303"/>
      <c r="N121" s="354"/>
      <c r="O121" s="354"/>
      <c r="P121" s="354"/>
      <c r="Q121" s="354"/>
      <c r="R121" s="354"/>
      <c r="S121" s="354"/>
      <c r="T121" s="354"/>
      <c r="U121" s="355"/>
      <c r="V121" s="355"/>
      <c r="W121" s="355"/>
      <c r="X121" s="356"/>
    </row>
    <row r="122" spans="2:24" ht="26.25" customHeight="1" x14ac:dyDescent="0.25">
      <c r="B122" s="172"/>
      <c r="C122" s="172"/>
      <c r="D122" s="172"/>
      <c r="E122" s="181" t="s">
        <v>490</v>
      </c>
      <c r="F122" s="158"/>
      <c r="G122" s="158"/>
      <c r="H122" s="158"/>
      <c r="I122" s="158"/>
      <c r="J122" s="312"/>
      <c r="K122" s="312"/>
      <c r="L122" s="312"/>
      <c r="M122" s="306"/>
      <c r="N122" s="312"/>
      <c r="O122" s="312"/>
      <c r="P122" s="312"/>
      <c r="Q122" s="312"/>
      <c r="R122" s="312"/>
      <c r="S122" s="312"/>
      <c r="T122" s="312"/>
      <c r="U122" s="313"/>
      <c r="V122" s="313"/>
      <c r="W122" s="313"/>
      <c r="X122" s="314"/>
    </row>
    <row r="123" spans="2:24" ht="26.25" customHeight="1" x14ac:dyDescent="0.25">
      <c r="B123" s="171"/>
      <c r="C123" s="171"/>
      <c r="D123" s="171"/>
      <c r="E123" s="182" t="s">
        <v>491</v>
      </c>
      <c r="F123" s="159"/>
      <c r="G123" s="159"/>
      <c r="H123" s="159"/>
      <c r="I123" s="159"/>
      <c r="J123" s="315"/>
      <c r="K123" s="315"/>
      <c r="L123" s="315"/>
      <c r="M123" s="300"/>
      <c r="N123" s="315"/>
      <c r="O123" s="315"/>
      <c r="P123" s="315"/>
      <c r="Q123" s="315"/>
      <c r="R123" s="315"/>
      <c r="S123" s="315"/>
      <c r="T123" s="315"/>
      <c r="U123" s="316"/>
      <c r="V123" s="316"/>
      <c r="W123" s="316"/>
      <c r="X123" s="317"/>
    </row>
    <row r="124" spans="2:24" ht="26.25" customHeight="1" thickBot="1" x14ac:dyDescent="0.3">
      <c r="B124" s="174"/>
      <c r="C124" s="174"/>
      <c r="D124" s="174"/>
      <c r="E124" s="183" t="s">
        <v>752</v>
      </c>
      <c r="F124" s="161"/>
      <c r="G124" s="161"/>
      <c r="H124" s="161"/>
      <c r="I124" s="161"/>
      <c r="J124" s="318"/>
      <c r="K124" s="318"/>
      <c r="L124" s="318"/>
      <c r="M124" s="309"/>
      <c r="N124" s="318"/>
      <c r="O124" s="318"/>
      <c r="P124" s="318"/>
      <c r="Q124" s="318"/>
      <c r="R124" s="318"/>
      <c r="S124" s="318"/>
      <c r="T124" s="318"/>
      <c r="U124" s="319"/>
      <c r="V124" s="319"/>
      <c r="W124" s="319"/>
      <c r="X124" s="357"/>
    </row>
    <row r="125" spans="2:24" ht="26.25" customHeight="1" x14ac:dyDescent="0.25">
      <c r="B125" s="170"/>
      <c r="C125" s="170"/>
      <c r="D125" s="170"/>
      <c r="E125" s="184" t="s">
        <v>492</v>
      </c>
      <c r="F125" s="162"/>
      <c r="G125" s="162"/>
      <c r="H125" s="162"/>
      <c r="I125" s="162"/>
      <c r="J125" s="321"/>
      <c r="K125" s="321"/>
      <c r="L125" s="321"/>
      <c r="M125" s="297"/>
      <c r="N125" s="321"/>
      <c r="O125" s="321"/>
      <c r="P125" s="321"/>
      <c r="Q125" s="321"/>
      <c r="R125" s="321"/>
      <c r="S125" s="321"/>
      <c r="T125" s="321"/>
      <c r="U125" s="322"/>
      <c r="V125" s="322"/>
      <c r="W125" s="322"/>
      <c r="X125" s="353"/>
    </row>
    <row r="126" spans="2:24" ht="26.25" customHeight="1" x14ac:dyDescent="0.25">
      <c r="B126" s="171"/>
      <c r="C126" s="171"/>
      <c r="D126" s="171"/>
      <c r="E126" s="182" t="s">
        <v>493</v>
      </c>
      <c r="F126" s="159"/>
      <c r="G126" s="159"/>
      <c r="H126" s="159"/>
      <c r="I126" s="159"/>
      <c r="J126" s="315"/>
      <c r="K126" s="315"/>
      <c r="L126" s="315"/>
      <c r="M126" s="300"/>
      <c r="N126" s="315"/>
      <c r="O126" s="315"/>
      <c r="P126" s="315"/>
      <c r="Q126" s="315"/>
      <c r="R126" s="315"/>
      <c r="S126" s="315"/>
      <c r="T126" s="315"/>
      <c r="U126" s="316"/>
      <c r="V126" s="316"/>
      <c r="W126" s="316"/>
      <c r="X126" s="317"/>
    </row>
    <row r="127" spans="2:24" ht="26.25" customHeight="1" thickBot="1" x14ac:dyDescent="0.3">
      <c r="B127" s="168"/>
      <c r="C127" s="168"/>
      <c r="D127" s="168"/>
      <c r="E127" s="185" t="s">
        <v>753</v>
      </c>
      <c r="F127" s="163"/>
      <c r="G127" s="163"/>
      <c r="H127" s="163"/>
      <c r="I127" s="163"/>
      <c r="J127" s="354"/>
      <c r="K127" s="354"/>
      <c r="L127" s="354"/>
      <c r="M127" s="303"/>
      <c r="N127" s="354"/>
      <c r="O127" s="354"/>
      <c r="P127" s="354"/>
      <c r="Q127" s="354"/>
      <c r="R127" s="354"/>
      <c r="S127" s="354"/>
      <c r="T127" s="354"/>
      <c r="U127" s="355"/>
      <c r="V127" s="355"/>
      <c r="W127" s="355"/>
      <c r="X127" s="356"/>
    </row>
    <row r="128" spans="2:24" ht="26.25" customHeight="1" x14ac:dyDescent="0.25">
      <c r="B128" s="172"/>
      <c r="C128" s="172"/>
      <c r="D128" s="172"/>
      <c r="E128" s="181" t="s">
        <v>494</v>
      </c>
      <c r="F128" s="158"/>
      <c r="G128" s="158"/>
      <c r="H128" s="158"/>
      <c r="I128" s="158"/>
      <c r="J128" s="312"/>
      <c r="K128" s="312"/>
      <c r="L128" s="312"/>
      <c r="M128" s="306"/>
      <c r="N128" s="312"/>
      <c r="O128" s="312"/>
      <c r="P128" s="312"/>
      <c r="Q128" s="312"/>
      <c r="R128" s="312"/>
      <c r="S128" s="312"/>
      <c r="T128" s="312"/>
      <c r="U128" s="313"/>
      <c r="V128" s="313"/>
      <c r="W128" s="313"/>
      <c r="X128" s="314"/>
    </row>
    <row r="129" spans="2:24" ht="26.25" customHeight="1" x14ac:dyDescent="0.25">
      <c r="B129" s="171"/>
      <c r="C129" s="171"/>
      <c r="D129" s="171"/>
      <c r="E129" s="182" t="s">
        <v>495</v>
      </c>
      <c r="F129" s="159"/>
      <c r="G129" s="159"/>
      <c r="H129" s="159"/>
      <c r="I129" s="159"/>
      <c r="J129" s="315"/>
      <c r="K129" s="315"/>
      <c r="L129" s="315"/>
      <c r="M129" s="300"/>
      <c r="N129" s="315"/>
      <c r="O129" s="315"/>
      <c r="P129" s="315"/>
      <c r="Q129" s="315"/>
      <c r="R129" s="315"/>
      <c r="S129" s="315"/>
      <c r="T129" s="315"/>
      <c r="U129" s="316"/>
      <c r="V129" s="316"/>
      <c r="W129" s="316"/>
      <c r="X129" s="317"/>
    </row>
    <row r="130" spans="2:24" ht="26.25" customHeight="1" thickBot="1" x14ac:dyDescent="0.3">
      <c r="B130" s="174"/>
      <c r="C130" s="174"/>
      <c r="D130" s="174"/>
      <c r="E130" s="183" t="s">
        <v>754</v>
      </c>
      <c r="F130" s="161"/>
      <c r="G130" s="161"/>
      <c r="H130" s="161"/>
      <c r="I130" s="161"/>
      <c r="J130" s="318"/>
      <c r="K130" s="318"/>
      <c r="L130" s="318"/>
      <c r="M130" s="318"/>
      <c r="N130" s="318"/>
      <c r="O130" s="318"/>
      <c r="P130" s="318"/>
      <c r="Q130" s="318"/>
      <c r="R130" s="318"/>
      <c r="S130" s="318"/>
      <c r="T130" s="318"/>
      <c r="U130" s="319"/>
      <c r="V130" s="319"/>
      <c r="W130" s="319"/>
      <c r="X130" s="357"/>
    </row>
    <row r="131" spans="2:24" ht="26.25" customHeight="1" x14ac:dyDescent="0.25">
      <c r="B131" s="170"/>
      <c r="C131" s="170"/>
      <c r="D131" s="170"/>
      <c r="E131" s="166" t="s">
        <v>496</v>
      </c>
      <c r="F131" s="162"/>
      <c r="G131" s="162"/>
      <c r="H131" s="157"/>
      <c r="I131" s="157"/>
      <c r="J131" s="321"/>
      <c r="K131" s="321"/>
      <c r="L131" s="321"/>
      <c r="M131" s="321"/>
      <c r="N131" s="321"/>
      <c r="O131" s="321"/>
      <c r="P131" s="321"/>
      <c r="Q131" s="321"/>
      <c r="R131" s="321"/>
      <c r="S131" s="321"/>
      <c r="T131" s="321"/>
      <c r="U131" s="322"/>
      <c r="V131" s="322"/>
      <c r="W131" s="322"/>
      <c r="X131" s="299"/>
    </row>
    <row r="132" spans="2:24" ht="26.25" customHeight="1" x14ac:dyDescent="0.25">
      <c r="B132" s="171"/>
      <c r="C132" s="171"/>
      <c r="D132" s="171"/>
      <c r="E132" s="156" t="s">
        <v>497</v>
      </c>
      <c r="F132" s="159"/>
      <c r="G132" s="159"/>
      <c r="H132" s="131"/>
      <c r="I132" s="131"/>
      <c r="J132" s="315"/>
      <c r="K132" s="315"/>
      <c r="L132" s="315"/>
      <c r="M132" s="315"/>
      <c r="N132" s="315"/>
      <c r="O132" s="315"/>
      <c r="P132" s="315"/>
      <c r="Q132" s="315"/>
      <c r="R132" s="315"/>
      <c r="S132" s="315"/>
      <c r="T132" s="315"/>
      <c r="U132" s="316"/>
      <c r="V132" s="316"/>
      <c r="W132" s="316"/>
      <c r="X132" s="302"/>
    </row>
    <row r="133" spans="2:24" ht="26.25" customHeight="1" thickBot="1" x14ac:dyDescent="0.3">
      <c r="B133" s="168"/>
      <c r="C133" s="168"/>
      <c r="D133" s="168"/>
      <c r="E133" s="169" t="s">
        <v>755</v>
      </c>
      <c r="F133" s="133"/>
      <c r="G133" s="163"/>
      <c r="H133" s="133"/>
      <c r="I133" s="133"/>
      <c r="J133" s="354"/>
      <c r="K133" s="354"/>
      <c r="L133" s="354"/>
      <c r="M133" s="354"/>
      <c r="N133" s="354"/>
      <c r="O133" s="354"/>
      <c r="P133" s="288"/>
      <c r="Q133" s="354"/>
      <c r="R133" s="354"/>
      <c r="S133" s="354"/>
      <c r="T133" s="354"/>
      <c r="U133" s="355"/>
      <c r="V133" s="355"/>
      <c r="W133" s="355"/>
      <c r="X133" s="305"/>
    </row>
    <row r="134" spans="2:24" ht="26.25" customHeight="1" x14ac:dyDescent="0.25">
      <c r="B134" s="172"/>
      <c r="C134" s="172"/>
      <c r="D134" s="172"/>
      <c r="E134" s="181" t="s">
        <v>498</v>
      </c>
      <c r="F134" s="132"/>
      <c r="G134" s="158"/>
      <c r="H134" s="132"/>
      <c r="I134" s="132"/>
      <c r="J134" s="312"/>
      <c r="K134" s="312"/>
      <c r="L134" s="312"/>
      <c r="M134" s="312"/>
      <c r="N134" s="312"/>
      <c r="O134" s="312"/>
      <c r="P134" s="291"/>
      <c r="Q134" s="312"/>
      <c r="R134" s="312"/>
      <c r="S134" s="312"/>
      <c r="T134" s="312"/>
      <c r="U134" s="313"/>
      <c r="V134" s="313"/>
      <c r="W134" s="313"/>
      <c r="X134" s="308"/>
    </row>
    <row r="135" spans="2:24" ht="26.25" customHeight="1" x14ac:dyDescent="0.25">
      <c r="B135" s="171"/>
      <c r="C135" s="171"/>
      <c r="D135" s="171"/>
      <c r="E135" s="182" t="s">
        <v>499</v>
      </c>
      <c r="F135" s="131"/>
      <c r="G135" s="159"/>
      <c r="H135" s="131"/>
      <c r="I135" s="131"/>
      <c r="J135" s="315"/>
      <c r="K135" s="315"/>
      <c r="L135" s="315"/>
      <c r="M135" s="315"/>
      <c r="N135" s="315"/>
      <c r="O135" s="315"/>
      <c r="P135" s="134"/>
      <c r="Q135" s="315"/>
      <c r="R135" s="315"/>
      <c r="S135" s="315"/>
      <c r="T135" s="315"/>
      <c r="U135" s="316"/>
      <c r="V135" s="316"/>
      <c r="W135" s="316"/>
      <c r="X135" s="302"/>
    </row>
    <row r="136" spans="2:24" ht="26.25" customHeight="1" thickBot="1" x14ac:dyDescent="0.3">
      <c r="B136" s="174"/>
      <c r="C136" s="174"/>
      <c r="D136" s="174"/>
      <c r="E136" s="183" t="s">
        <v>756</v>
      </c>
      <c r="F136" s="160"/>
      <c r="G136" s="161"/>
      <c r="H136" s="160"/>
      <c r="I136" s="160"/>
      <c r="J136" s="318"/>
      <c r="K136" s="318"/>
      <c r="L136" s="318"/>
      <c r="M136" s="318"/>
      <c r="N136" s="318"/>
      <c r="O136" s="318"/>
      <c r="P136" s="294"/>
      <c r="Q136" s="318"/>
      <c r="R136" s="318"/>
      <c r="S136" s="318"/>
      <c r="T136" s="318"/>
      <c r="U136" s="319"/>
      <c r="V136" s="319"/>
      <c r="W136" s="319"/>
      <c r="X136" s="311"/>
    </row>
    <row r="137" spans="2:24" ht="26.25" customHeight="1" x14ac:dyDescent="0.25">
      <c r="B137" s="170"/>
      <c r="C137" s="170"/>
      <c r="D137" s="170"/>
      <c r="E137" s="166" t="s">
        <v>500</v>
      </c>
      <c r="F137" s="157"/>
      <c r="G137" s="162"/>
      <c r="H137" s="157"/>
      <c r="I137" s="157"/>
      <c r="J137" s="321"/>
      <c r="K137" s="321"/>
      <c r="L137" s="321"/>
      <c r="M137" s="321"/>
      <c r="N137" s="321"/>
      <c r="O137" s="321"/>
      <c r="P137" s="281"/>
      <c r="Q137" s="321"/>
      <c r="R137" s="321"/>
      <c r="S137" s="321"/>
      <c r="T137" s="321"/>
      <c r="U137" s="322"/>
      <c r="V137" s="322"/>
      <c r="W137" s="322"/>
      <c r="X137" s="299"/>
    </row>
    <row r="138" spans="2:24" ht="26.25" customHeight="1" x14ac:dyDescent="0.25">
      <c r="B138" s="171"/>
      <c r="C138" s="171"/>
      <c r="D138" s="171"/>
      <c r="E138" s="156" t="s">
        <v>501</v>
      </c>
      <c r="F138" s="131"/>
      <c r="G138" s="159"/>
      <c r="H138" s="131"/>
      <c r="I138" s="131"/>
      <c r="J138" s="315"/>
      <c r="K138" s="315"/>
      <c r="L138" s="315"/>
      <c r="M138" s="315"/>
      <c r="N138" s="315"/>
      <c r="O138" s="315"/>
      <c r="P138" s="134"/>
      <c r="Q138" s="315"/>
      <c r="R138" s="315"/>
      <c r="S138" s="315"/>
      <c r="T138" s="315"/>
      <c r="U138" s="316"/>
      <c r="V138" s="316"/>
      <c r="W138" s="316"/>
      <c r="X138" s="302"/>
    </row>
    <row r="139" spans="2:24" ht="26.25" customHeight="1" thickBot="1" x14ac:dyDescent="0.3">
      <c r="B139" s="168"/>
      <c r="C139" s="168"/>
      <c r="D139" s="168"/>
      <c r="E139" s="169" t="s">
        <v>757</v>
      </c>
      <c r="F139" s="133"/>
      <c r="G139" s="163"/>
      <c r="H139" s="133"/>
      <c r="I139" s="133"/>
      <c r="J139" s="354"/>
      <c r="K139" s="354"/>
      <c r="L139" s="354"/>
      <c r="M139" s="354"/>
      <c r="N139" s="354"/>
      <c r="O139" s="354"/>
      <c r="P139" s="288"/>
      <c r="Q139" s="354"/>
      <c r="R139" s="354"/>
      <c r="S139" s="354"/>
      <c r="T139" s="354"/>
      <c r="U139" s="355"/>
      <c r="V139" s="355"/>
      <c r="W139" s="355"/>
      <c r="X139" s="305"/>
    </row>
    <row r="140" spans="2:24" ht="26.25" customHeight="1" x14ac:dyDescent="0.25">
      <c r="B140" s="172"/>
      <c r="C140" s="172"/>
      <c r="D140" s="172"/>
      <c r="E140" s="181" t="s">
        <v>502</v>
      </c>
      <c r="F140" s="132"/>
      <c r="G140" s="158"/>
      <c r="H140" s="132"/>
      <c r="I140" s="132"/>
      <c r="J140" s="312"/>
      <c r="K140" s="312"/>
      <c r="L140" s="312"/>
      <c r="M140" s="312"/>
      <c r="N140" s="312"/>
      <c r="O140" s="312"/>
      <c r="P140" s="291"/>
      <c r="Q140" s="312"/>
      <c r="R140" s="312"/>
      <c r="S140" s="312"/>
      <c r="T140" s="312"/>
      <c r="U140" s="313"/>
      <c r="V140" s="313"/>
      <c r="W140" s="313"/>
      <c r="X140" s="308"/>
    </row>
    <row r="141" spans="2:24" ht="26.25" customHeight="1" x14ac:dyDescent="0.25">
      <c r="B141" s="171"/>
      <c r="C141" s="171"/>
      <c r="D141" s="171"/>
      <c r="E141" s="182" t="s">
        <v>503</v>
      </c>
      <c r="F141" s="131"/>
      <c r="G141" s="159"/>
      <c r="H141" s="131"/>
      <c r="I141" s="131"/>
      <c r="J141" s="315"/>
      <c r="K141" s="315"/>
      <c r="L141" s="315"/>
      <c r="M141" s="315"/>
      <c r="N141" s="315"/>
      <c r="O141" s="315"/>
      <c r="P141" s="134"/>
      <c r="Q141" s="315"/>
      <c r="R141" s="315"/>
      <c r="S141" s="315"/>
      <c r="T141" s="315"/>
      <c r="U141" s="316"/>
      <c r="V141" s="316"/>
      <c r="W141" s="316"/>
      <c r="X141" s="302"/>
    </row>
    <row r="142" spans="2:24" ht="26.25" customHeight="1" thickBot="1" x14ac:dyDescent="0.3">
      <c r="B142" s="174"/>
      <c r="C142" s="174"/>
      <c r="D142" s="174"/>
      <c r="E142" s="183" t="s">
        <v>758</v>
      </c>
      <c r="F142" s="160"/>
      <c r="G142" s="161"/>
      <c r="H142" s="160"/>
      <c r="I142" s="160"/>
      <c r="J142" s="318"/>
      <c r="K142" s="318"/>
      <c r="L142" s="318"/>
      <c r="M142" s="318"/>
      <c r="N142" s="318"/>
      <c r="O142" s="318"/>
      <c r="P142" s="294"/>
      <c r="Q142" s="318"/>
      <c r="R142" s="318"/>
      <c r="S142" s="318"/>
      <c r="T142" s="318"/>
      <c r="U142" s="319"/>
      <c r="V142" s="319"/>
      <c r="W142" s="319"/>
      <c r="X142" s="311"/>
    </row>
    <row r="143" spans="2:24" ht="26.25" customHeight="1" x14ac:dyDescent="0.25">
      <c r="B143" s="170"/>
      <c r="C143" s="170"/>
      <c r="D143" s="170"/>
      <c r="E143" s="184" t="s">
        <v>504</v>
      </c>
      <c r="F143" s="157"/>
      <c r="G143" s="162"/>
      <c r="H143" s="157"/>
      <c r="I143" s="157"/>
      <c r="J143" s="321"/>
      <c r="K143" s="321"/>
      <c r="L143" s="321"/>
      <c r="M143" s="321"/>
      <c r="N143" s="321"/>
      <c r="O143" s="321"/>
      <c r="P143" s="281"/>
      <c r="Q143" s="321"/>
      <c r="R143" s="321"/>
      <c r="S143" s="321"/>
      <c r="T143" s="321"/>
      <c r="U143" s="322"/>
      <c r="V143" s="322"/>
      <c r="W143" s="322"/>
      <c r="X143" s="299"/>
    </row>
    <row r="144" spans="2:24" ht="26.25" customHeight="1" x14ac:dyDescent="0.25">
      <c r="B144" s="171"/>
      <c r="C144" s="171"/>
      <c r="D144" s="171"/>
      <c r="E144" s="182" t="s">
        <v>505</v>
      </c>
      <c r="F144" s="131"/>
      <c r="G144" s="159"/>
      <c r="H144" s="131"/>
      <c r="I144" s="131"/>
      <c r="J144" s="315"/>
      <c r="K144" s="315"/>
      <c r="L144" s="315"/>
      <c r="M144" s="315"/>
      <c r="N144" s="315"/>
      <c r="O144" s="315"/>
      <c r="P144" s="134"/>
      <c r="Q144" s="315"/>
      <c r="R144" s="315"/>
      <c r="S144" s="315"/>
      <c r="T144" s="315"/>
      <c r="U144" s="316"/>
      <c r="V144" s="316"/>
      <c r="W144" s="316"/>
      <c r="X144" s="302"/>
    </row>
    <row r="145" spans="2:24" ht="26.25" customHeight="1" thickBot="1" x14ac:dyDescent="0.3">
      <c r="B145" s="168"/>
      <c r="C145" s="168"/>
      <c r="D145" s="168"/>
      <c r="E145" s="185" t="s">
        <v>759</v>
      </c>
      <c r="F145" s="133"/>
      <c r="G145" s="163"/>
      <c r="H145" s="133"/>
      <c r="I145" s="133"/>
      <c r="J145" s="354"/>
      <c r="K145" s="354"/>
      <c r="L145" s="354"/>
      <c r="M145" s="354"/>
      <c r="N145" s="354"/>
      <c r="O145" s="354"/>
      <c r="P145" s="288"/>
      <c r="Q145" s="354"/>
      <c r="R145" s="354"/>
      <c r="S145" s="354"/>
      <c r="T145" s="354"/>
      <c r="U145" s="355"/>
      <c r="V145" s="355"/>
      <c r="W145" s="355"/>
      <c r="X145" s="305"/>
    </row>
    <row r="146" spans="2:24" ht="26.25" customHeight="1" x14ac:dyDescent="0.25">
      <c r="B146" s="172"/>
      <c r="C146" s="172"/>
      <c r="D146" s="172"/>
      <c r="E146" s="181" t="s">
        <v>506</v>
      </c>
      <c r="F146" s="132"/>
      <c r="G146" s="158"/>
      <c r="H146" s="132"/>
      <c r="I146" s="132"/>
      <c r="J146" s="312"/>
      <c r="K146" s="312"/>
      <c r="L146" s="312"/>
      <c r="M146" s="312"/>
      <c r="N146" s="312"/>
      <c r="O146" s="312"/>
      <c r="P146" s="291"/>
      <c r="Q146" s="312"/>
      <c r="R146" s="312"/>
      <c r="S146" s="312"/>
      <c r="T146" s="312"/>
      <c r="U146" s="313"/>
      <c r="V146" s="313"/>
      <c r="W146" s="313"/>
      <c r="X146" s="308"/>
    </row>
    <row r="147" spans="2:24" ht="26.25" customHeight="1" x14ac:dyDescent="0.25">
      <c r="B147" s="171"/>
      <c r="C147" s="171"/>
      <c r="D147" s="171"/>
      <c r="E147" s="182" t="s">
        <v>507</v>
      </c>
      <c r="F147" s="131"/>
      <c r="G147" s="159"/>
      <c r="H147" s="131"/>
      <c r="I147" s="131"/>
      <c r="J147" s="315"/>
      <c r="K147" s="315"/>
      <c r="L147" s="315"/>
      <c r="M147" s="315"/>
      <c r="N147" s="315"/>
      <c r="O147" s="315"/>
      <c r="P147" s="134"/>
      <c r="Q147" s="315"/>
      <c r="R147" s="315"/>
      <c r="S147" s="315"/>
      <c r="T147" s="315"/>
      <c r="U147" s="316"/>
      <c r="V147" s="316"/>
      <c r="W147" s="316"/>
      <c r="X147" s="302"/>
    </row>
    <row r="148" spans="2:24" ht="26.25" customHeight="1" thickBot="1" x14ac:dyDescent="0.3">
      <c r="B148" s="174"/>
      <c r="C148" s="174"/>
      <c r="D148" s="174"/>
      <c r="E148" s="183" t="s">
        <v>760</v>
      </c>
      <c r="F148" s="160"/>
      <c r="G148" s="161"/>
      <c r="H148" s="160"/>
      <c r="I148" s="160"/>
      <c r="J148" s="318"/>
      <c r="K148" s="318"/>
      <c r="L148" s="318"/>
      <c r="M148" s="318"/>
      <c r="N148" s="318"/>
      <c r="O148" s="318"/>
      <c r="P148" s="294"/>
      <c r="Q148" s="318"/>
      <c r="R148" s="318"/>
      <c r="S148" s="318"/>
      <c r="T148" s="318"/>
      <c r="U148" s="319"/>
      <c r="V148" s="319"/>
      <c r="W148" s="319"/>
      <c r="X148" s="311"/>
    </row>
    <row r="149" spans="2:24" ht="26.25" customHeight="1" x14ac:dyDescent="0.25">
      <c r="B149" s="170"/>
      <c r="C149" s="170"/>
      <c r="D149" s="170"/>
      <c r="E149" s="184" t="s">
        <v>508</v>
      </c>
      <c r="F149" s="157"/>
      <c r="G149" s="157"/>
      <c r="H149" s="157"/>
      <c r="I149" s="157"/>
      <c r="J149" s="281"/>
      <c r="K149" s="281"/>
      <c r="L149" s="281"/>
      <c r="M149" s="281"/>
      <c r="N149" s="281"/>
      <c r="O149" s="281"/>
      <c r="P149" s="281"/>
      <c r="Q149" s="281"/>
      <c r="R149" s="281"/>
      <c r="S149" s="281"/>
      <c r="T149" s="281"/>
      <c r="U149" s="282"/>
      <c r="V149" s="282"/>
      <c r="W149" s="282"/>
      <c r="X149" s="283"/>
    </row>
    <row r="150" spans="2:24" ht="26.25" customHeight="1" x14ac:dyDescent="0.25">
      <c r="B150" s="171"/>
      <c r="C150" s="171"/>
      <c r="D150" s="171"/>
      <c r="E150" s="182" t="s">
        <v>509</v>
      </c>
      <c r="F150" s="131"/>
      <c r="G150" s="131"/>
      <c r="H150" s="131"/>
      <c r="I150" s="131"/>
      <c r="J150" s="134"/>
      <c r="K150" s="134"/>
      <c r="L150" s="134"/>
      <c r="M150" s="134"/>
      <c r="N150" s="134"/>
      <c r="O150" s="134"/>
      <c r="P150" s="134"/>
      <c r="Q150" s="134"/>
      <c r="R150" s="134"/>
      <c r="S150" s="134"/>
      <c r="T150" s="134"/>
      <c r="U150" s="285"/>
      <c r="V150" s="285"/>
      <c r="W150" s="285"/>
      <c r="X150" s="286"/>
    </row>
    <row r="151" spans="2:24" ht="26.25" customHeight="1" thickBot="1" x14ac:dyDescent="0.3">
      <c r="B151" s="168"/>
      <c r="C151" s="168"/>
      <c r="D151" s="168"/>
      <c r="E151" s="185" t="s">
        <v>761</v>
      </c>
      <c r="F151" s="133"/>
      <c r="G151" s="133"/>
      <c r="H151" s="133"/>
      <c r="I151" s="133"/>
      <c r="J151" s="288"/>
      <c r="K151" s="288"/>
      <c r="L151" s="288"/>
      <c r="M151" s="288"/>
      <c r="N151" s="288"/>
      <c r="O151" s="288"/>
      <c r="P151" s="288"/>
      <c r="Q151" s="288"/>
      <c r="R151" s="288"/>
      <c r="S151" s="288"/>
      <c r="T151" s="288"/>
      <c r="U151" s="289"/>
      <c r="V151" s="289"/>
      <c r="W151" s="289"/>
      <c r="X151" s="290"/>
    </row>
    <row r="152" spans="2:24" ht="26.25" customHeight="1" x14ac:dyDescent="0.25">
      <c r="B152" s="172"/>
      <c r="C152" s="172"/>
      <c r="D152" s="172"/>
      <c r="E152" s="181" t="s">
        <v>510</v>
      </c>
      <c r="F152" s="132"/>
      <c r="G152" s="132"/>
      <c r="H152" s="132"/>
      <c r="I152" s="132"/>
      <c r="J152" s="291"/>
      <c r="K152" s="291"/>
      <c r="L152" s="291"/>
      <c r="M152" s="291"/>
      <c r="N152" s="291"/>
      <c r="O152" s="291"/>
      <c r="P152" s="291"/>
      <c r="Q152" s="291"/>
      <c r="R152" s="291"/>
      <c r="S152" s="291"/>
      <c r="T152" s="291"/>
      <c r="U152" s="292"/>
      <c r="V152" s="292"/>
      <c r="W152" s="292"/>
      <c r="X152" s="293"/>
    </row>
    <row r="153" spans="2:24" ht="26.25" customHeight="1" x14ac:dyDescent="0.25">
      <c r="B153" s="171"/>
      <c r="C153" s="171"/>
      <c r="D153" s="171"/>
      <c r="E153" s="182" t="s">
        <v>511</v>
      </c>
      <c r="F153" s="131"/>
      <c r="G153" s="131"/>
      <c r="H153" s="131"/>
      <c r="I153" s="131"/>
      <c r="J153" s="134"/>
      <c r="K153" s="134"/>
      <c r="L153" s="134"/>
      <c r="M153" s="134"/>
      <c r="N153" s="134"/>
      <c r="O153" s="134"/>
      <c r="P153" s="134"/>
      <c r="Q153" s="134"/>
      <c r="R153" s="134"/>
      <c r="S153" s="134"/>
      <c r="T153" s="134"/>
      <c r="U153" s="285"/>
      <c r="V153" s="285"/>
      <c r="W153" s="285"/>
      <c r="X153" s="286"/>
    </row>
    <row r="154" spans="2:24" ht="26.25" customHeight="1" thickBot="1" x14ac:dyDescent="0.3">
      <c r="B154" s="174"/>
      <c r="C154" s="174"/>
      <c r="D154" s="174"/>
      <c r="E154" s="183" t="s">
        <v>762</v>
      </c>
      <c r="F154" s="160"/>
      <c r="G154" s="160"/>
      <c r="H154" s="160"/>
      <c r="I154" s="160"/>
      <c r="J154" s="294"/>
      <c r="K154" s="294"/>
      <c r="L154" s="294"/>
      <c r="M154" s="294"/>
      <c r="N154" s="294"/>
      <c r="O154" s="294"/>
      <c r="P154" s="294"/>
      <c r="Q154" s="294"/>
      <c r="R154" s="294"/>
      <c r="S154" s="294"/>
      <c r="T154" s="294"/>
      <c r="U154" s="295"/>
      <c r="V154" s="295"/>
      <c r="W154" s="295"/>
      <c r="X154" s="296"/>
    </row>
    <row r="155" spans="2:24" ht="26.25" customHeight="1" x14ac:dyDescent="0.25">
      <c r="B155" s="170"/>
      <c r="C155" s="170"/>
      <c r="D155" s="170"/>
      <c r="E155" s="166" t="s">
        <v>512</v>
      </c>
      <c r="F155" s="157"/>
      <c r="G155" s="157"/>
      <c r="H155" s="157"/>
      <c r="I155" s="157"/>
      <c r="J155" s="281"/>
      <c r="K155" s="281"/>
      <c r="L155" s="281"/>
      <c r="M155" s="281"/>
      <c r="N155" s="281"/>
      <c r="O155" s="281"/>
      <c r="P155" s="281"/>
      <c r="Q155" s="281"/>
      <c r="R155" s="281"/>
      <c r="S155" s="281"/>
      <c r="T155" s="281"/>
      <c r="U155" s="282"/>
      <c r="V155" s="282"/>
      <c r="W155" s="282"/>
      <c r="X155" s="283"/>
    </row>
    <row r="156" spans="2:24" ht="26.25" customHeight="1" x14ac:dyDescent="0.25">
      <c r="B156" s="171"/>
      <c r="C156" s="171"/>
      <c r="D156" s="171"/>
      <c r="E156" s="156" t="s">
        <v>513</v>
      </c>
      <c r="F156" s="131"/>
      <c r="G156" s="131"/>
      <c r="H156" s="131"/>
      <c r="I156" s="131"/>
      <c r="J156" s="134"/>
      <c r="K156" s="134"/>
      <c r="L156" s="134"/>
      <c r="M156" s="134"/>
      <c r="N156" s="134"/>
      <c r="O156" s="134"/>
      <c r="P156" s="134"/>
      <c r="Q156" s="134"/>
      <c r="R156" s="134"/>
      <c r="S156" s="134"/>
      <c r="T156" s="134"/>
      <c r="U156" s="285"/>
      <c r="V156" s="285"/>
      <c r="W156" s="285"/>
      <c r="X156" s="286"/>
    </row>
    <row r="157" spans="2:24" ht="26.25" customHeight="1" thickBot="1" x14ac:dyDescent="0.3">
      <c r="B157" s="168"/>
      <c r="C157" s="168"/>
      <c r="D157" s="168"/>
      <c r="E157" s="169" t="s">
        <v>763</v>
      </c>
      <c r="F157" s="133"/>
      <c r="G157" s="133"/>
      <c r="H157" s="133"/>
      <c r="I157" s="133"/>
      <c r="J157" s="288"/>
      <c r="K157" s="288"/>
      <c r="L157" s="288"/>
      <c r="M157" s="288"/>
      <c r="N157" s="288"/>
      <c r="O157" s="288"/>
      <c r="P157" s="288"/>
      <c r="Q157" s="288"/>
      <c r="R157" s="288"/>
      <c r="S157" s="288"/>
      <c r="T157" s="288"/>
      <c r="U157" s="289"/>
      <c r="V157" s="289"/>
      <c r="W157" s="289"/>
      <c r="X157" s="290"/>
    </row>
    <row r="158" spans="2:24" ht="26.25" customHeight="1" x14ac:dyDescent="0.25">
      <c r="B158" s="172"/>
      <c r="C158" s="172"/>
      <c r="D158" s="172"/>
      <c r="E158" s="173" t="s">
        <v>514</v>
      </c>
      <c r="F158" s="132"/>
      <c r="G158" s="132"/>
      <c r="H158" s="132"/>
      <c r="I158" s="132"/>
      <c r="J158" s="291"/>
      <c r="K158" s="291"/>
      <c r="L158" s="291"/>
      <c r="M158" s="291"/>
      <c r="N158" s="291"/>
      <c r="O158" s="291"/>
      <c r="P158" s="291"/>
      <c r="Q158" s="291"/>
      <c r="R158" s="291"/>
      <c r="S158" s="291"/>
      <c r="T158" s="291"/>
      <c r="U158" s="292"/>
      <c r="V158" s="292"/>
      <c r="W158" s="292"/>
      <c r="X158" s="293"/>
    </row>
    <row r="159" spans="2:24" ht="26.25" customHeight="1" x14ac:dyDescent="0.25">
      <c r="B159" s="171"/>
      <c r="C159" s="171"/>
      <c r="D159" s="171"/>
      <c r="E159" s="156" t="s">
        <v>515</v>
      </c>
      <c r="F159" s="131"/>
      <c r="G159" s="131"/>
      <c r="H159" s="131"/>
      <c r="I159" s="131"/>
      <c r="J159" s="134"/>
      <c r="K159" s="134"/>
      <c r="L159" s="134"/>
      <c r="M159" s="134"/>
      <c r="N159" s="134"/>
      <c r="O159" s="134"/>
      <c r="P159" s="134"/>
      <c r="Q159" s="134"/>
      <c r="R159" s="134"/>
      <c r="S159" s="134"/>
      <c r="T159" s="134"/>
      <c r="U159" s="285"/>
      <c r="V159" s="285"/>
      <c r="W159" s="285"/>
      <c r="X159" s="286"/>
    </row>
    <row r="160" spans="2:24" ht="26.25" customHeight="1" thickBot="1" x14ac:dyDescent="0.3">
      <c r="B160" s="174"/>
      <c r="C160" s="174"/>
      <c r="D160" s="174"/>
      <c r="E160" s="175" t="s">
        <v>764</v>
      </c>
      <c r="F160" s="160"/>
      <c r="G160" s="160"/>
      <c r="H160" s="160"/>
      <c r="I160" s="160"/>
      <c r="J160" s="294"/>
      <c r="K160" s="294"/>
      <c r="L160" s="294"/>
      <c r="M160" s="294"/>
      <c r="N160" s="294"/>
      <c r="O160" s="294"/>
      <c r="P160" s="294"/>
      <c r="Q160" s="294"/>
      <c r="R160" s="294"/>
      <c r="S160" s="294"/>
      <c r="T160" s="294"/>
      <c r="U160" s="295"/>
      <c r="V160" s="295"/>
      <c r="W160" s="295"/>
      <c r="X160" s="296"/>
    </row>
    <row r="161" spans="2:24" ht="26.25" customHeight="1" x14ac:dyDescent="0.25">
      <c r="B161" s="170"/>
      <c r="C161" s="170"/>
      <c r="D161" s="170"/>
      <c r="E161" s="166" t="s">
        <v>516</v>
      </c>
      <c r="F161" s="157"/>
      <c r="G161" s="157"/>
      <c r="H161" s="157"/>
      <c r="I161" s="157"/>
      <c r="J161" s="281"/>
      <c r="K161" s="281"/>
      <c r="L161" s="281"/>
      <c r="M161" s="281"/>
      <c r="N161" s="281"/>
      <c r="O161" s="281"/>
      <c r="P161" s="281"/>
      <c r="Q161" s="281"/>
      <c r="R161" s="281"/>
      <c r="S161" s="281"/>
      <c r="T161" s="281"/>
      <c r="U161" s="282"/>
      <c r="V161" s="282"/>
      <c r="W161" s="282"/>
      <c r="X161" s="283"/>
    </row>
    <row r="162" spans="2:24" ht="26.25" customHeight="1" x14ac:dyDescent="0.25">
      <c r="B162" s="171"/>
      <c r="C162" s="171"/>
      <c r="D162" s="171"/>
      <c r="E162" s="156" t="s">
        <v>517</v>
      </c>
      <c r="F162" s="131"/>
      <c r="G162" s="131"/>
      <c r="H162" s="131"/>
      <c r="I162" s="131"/>
      <c r="J162" s="134"/>
      <c r="K162" s="134"/>
      <c r="L162" s="134"/>
      <c r="M162" s="134"/>
      <c r="N162" s="134"/>
      <c r="O162" s="134"/>
      <c r="P162" s="134"/>
      <c r="Q162" s="134"/>
      <c r="R162" s="134"/>
      <c r="S162" s="134"/>
      <c r="T162" s="134"/>
      <c r="U162" s="285"/>
      <c r="V162" s="285"/>
      <c r="W162" s="285"/>
      <c r="X162" s="286"/>
    </row>
    <row r="163" spans="2:24" ht="26.25" customHeight="1" thickBot="1" x14ac:dyDescent="0.3">
      <c r="B163" s="168"/>
      <c r="C163" s="168"/>
      <c r="D163" s="168"/>
      <c r="E163" s="169" t="s">
        <v>765</v>
      </c>
      <c r="F163" s="133"/>
      <c r="G163" s="133"/>
      <c r="H163" s="133"/>
      <c r="I163" s="133"/>
      <c r="J163" s="288"/>
      <c r="K163" s="288"/>
      <c r="L163" s="288"/>
      <c r="M163" s="288"/>
      <c r="N163" s="288"/>
      <c r="O163" s="288"/>
      <c r="P163" s="288"/>
      <c r="Q163" s="288"/>
      <c r="R163" s="288"/>
      <c r="S163" s="288"/>
      <c r="T163" s="288"/>
      <c r="U163" s="289"/>
      <c r="V163" s="289"/>
      <c r="W163" s="289"/>
      <c r="X163" s="290"/>
    </row>
    <row r="164" spans="2:24" ht="26.25" customHeight="1" x14ac:dyDescent="0.25">
      <c r="B164" s="172"/>
      <c r="C164" s="172"/>
      <c r="D164" s="172"/>
      <c r="E164" s="173" t="s">
        <v>518</v>
      </c>
      <c r="F164" s="132"/>
      <c r="G164" s="176"/>
      <c r="H164" s="132"/>
      <c r="I164" s="132"/>
      <c r="J164" s="291"/>
      <c r="K164" s="291"/>
      <c r="L164" s="291"/>
      <c r="M164" s="291"/>
      <c r="N164" s="291"/>
      <c r="O164" s="291"/>
      <c r="P164" s="291"/>
      <c r="Q164" s="291"/>
      <c r="R164" s="291"/>
      <c r="S164" s="291"/>
      <c r="T164" s="291"/>
      <c r="U164" s="292"/>
      <c r="V164" s="292"/>
      <c r="W164" s="292"/>
      <c r="X164" s="293"/>
    </row>
    <row r="165" spans="2:24" ht="26.25" customHeight="1" x14ac:dyDescent="0.25">
      <c r="B165" s="171"/>
      <c r="C165" s="171"/>
      <c r="D165" s="171"/>
      <c r="E165" s="156" t="s">
        <v>519</v>
      </c>
      <c r="F165" s="131"/>
      <c r="G165" s="177"/>
      <c r="H165" s="131"/>
      <c r="I165" s="131"/>
      <c r="J165" s="134"/>
      <c r="K165" s="134"/>
      <c r="L165" s="134"/>
      <c r="M165" s="134"/>
      <c r="N165" s="134"/>
      <c r="O165" s="134"/>
      <c r="P165" s="134"/>
      <c r="Q165" s="134"/>
      <c r="R165" s="134"/>
      <c r="S165" s="134"/>
      <c r="T165" s="134"/>
      <c r="U165" s="285"/>
      <c r="V165" s="285"/>
      <c r="W165" s="285"/>
      <c r="X165" s="286"/>
    </row>
    <row r="166" spans="2:24" ht="26.25" customHeight="1" thickBot="1" x14ac:dyDescent="0.3">
      <c r="B166" s="174"/>
      <c r="C166" s="174"/>
      <c r="D166" s="174"/>
      <c r="E166" s="175" t="s">
        <v>766</v>
      </c>
      <c r="F166" s="160"/>
      <c r="G166" s="178"/>
      <c r="H166" s="160"/>
      <c r="I166" s="160"/>
      <c r="J166" s="294"/>
      <c r="K166" s="294"/>
      <c r="L166" s="294"/>
      <c r="M166" s="294"/>
      <c r="N166" s="294"/>
      <c r="O166" s="294"/>
      <c r="P166" s="294"/>
      <c r="Q166" s="294"/>
      <c r="R166" s="294"/>
      <c r="S166" s="294"/>
      <c r="T166" s="294"/>
      <c r="U166" s="295"/>
      <c r="V166" s="295"/>
      <c r="W166" s="295"/>
      <c r="X166" s="296"/>
    </row>
    <row r="167" spans="2:24" ht="26.25" customHeight="1" x14ac:dyDescent="0.25">
      <c r="B167" s="170"/>
      <c r="C167" s="170"/>
      <c r="D167" s="170"/>
      <c r="E167" s="166" t="s">
        <v>520</v>
      </c>
      <c r="F167" s="157"/>
      <c r="G167" s="179"/>
      <c r="H167" s="157"/>
      <c r="I167" s="157"/>
      <c r="J167" s="281"/>
      <c r="K167" s="281"/>
      <c r="L167" s="281"/>
      <c r="M167" s="281"/>
      <c r="N167" s="281"/>
      <c r="O167" s="281"/>
      <c r="P167" s="281"/>
      <c r="Q167" s="281"/>
      <c r="R167" s="281"/>
      <c r="S167" s="281"/>
      <c r="T167" s="281"/>
      <c r="U167" s="282"/>
      <c r="V167" s="282"/>
      <c r="W167" s="282"/>
      <c r="X167" s="283"/>
    </row>
    <row r="168" spans="2:24" ht="26.25" customHeight="1" x14ac:dyDescent="0.25">
      <c r="B168" s="171"/>
      <c r="C168" s="171"/>
      <c r="D168" s="171"/>
      <c r="E168" s="156" t="s">
        <v>521</v>
      </c>
      <c r="F168" s="131"/>
      <c r="G168" s="177"/>
      <c r="H168" s="131"/>
      <c r="I168" s="131"/>
      <c r="J168" s="134"/>
      <c r="K168" s="134"/>
      <c r="L168" s="134"/>
      <c r="M168" s="134"/>
      <c r="N168" s="134"/>
      <c r="O168" s="134"/>
      <c r="P168" s="134"/>
      <c r="Q168" s="134"/>
      <c r="R168" s="134"/>
      <c r="S168" s="134"/>
      <c r="T168" s="134"/>
      <c r="U168" s="285"/>
      <c r="V168" s="285"/>
      <c r="W168" s="285"/>
      <c r="X168" s="286"/>
    </row>
    <row r="169" spans="2:24" ht="26.25" customHeight="1" thickBot="1" x14ac:dyDescent="0.3">
      <c r="B169" s="168"/>
      <c r="C169" s="168"/>
      <c r="D169" s="168"/>
      <c r="E169" s="169" t="s">
        <v>767</v>
      </c>
      <c r="F169" s="133"/>
      <c r="G169" s="180"/>
      <c r="H169" s="133"/>
      <c r="I169" s="133"/>
      <c r="J169" s="288"/>
      <c r="K169" s="288"/>
      <c r="L169" s="288"/>
      <c r="M169" s="288"/>
      <c r="N169" s="288"/>
      <c r="O169" s="288"/>
      <c r="P169" s="288"/>
      <c r="Q169" s="288"/>
      <c r="R169" s="288"/>
      <c r="S169" s="288"/>
      <c r="T169" s="288"/>
      <c r="U169" s="289"/>
      <c r="V169" s="289"/>
      <c r="W169" s="289"/>
      <c r="X169" s="290"/>
    </row>
    <row r="170" spans="2:24" ht="26.25" customHeight="1" x14ac:dyDescent="0.25">
      <c r="B170" s="172"/>
      <c r="C170" s="172"/>
      <c r="D170" s="172"/>
      <c r="E170" s="173" t="s">
        <v>522</v>
      </c>
      <c r="F170" s="132"/>
      <c r="G170" s="176"/>
      <c r="H170" s="132"/>
      <c r="I170" s="132"/>
      <c r="J170" s="291"/>
      <c r="K170" s="291"/>
      <c r="L170" s="291"/>
      <c r="M170" s="291"/>
      <c r="N170" s="291"/>
      <c r="O170" s="291"/>
      <c r="P170" s="291"/>
      <c r="Q170" s="291"/>
      <c r="R170" s="291"/>
      <c r="S170" s="291"/>
      <c r="T170" s="291"/>
      <c r="U170" s="292"/>
      <c r="V170" s="292"/>
      <c r="W170" s="292"/>
      <c r="X170" s="293"/>
    </row>
    <row r="171" spans="2:24" ht="26.25" customHeight="1" x14ac:dyDescent="0.25">
      <c r="B171" s="171"/>
      <c r="C171" s="171"/>
      <c r="D171" s="171"/>
      <c r="E171" s="156" t="s">
        <v>523</v>
      </c>
      <c r="F171" s="131"/>
      <c r="G171" s="177"/>
      <c r="H171" s="131"/>
      <c r="I171" s="131"/>
      <c r="J171" s="134"/>
      <c r="K171" s="134"/>
      <c r="L171" s="134"/>
      <c r="M171" s="134"/>
      <c r="N171" s="134"/>
      <c r="O171" s="134"/>
      <c r="P171" s="134"/>
      <c r="Q171" s="134"/>
      <c r="R171" s="134"/>
      <c r="S171" s="134"/>
      <c r="T171" s="134"/>
      <c r="U171" s="285"/>
      <c r="V171" s="285"/>
      <c r="W171" s="285"/>
      <c r="X171" s="286"/>
    </row>
    <row r="172" spans="2:24" ht="26.25" customHeight="1" thickBot="1" x14ac:dyDescent="0.3">
      <c r="B172" s="174"/>
      <c r="C172" s="174"/>
      <c r="D172" s="174"/>
      <c r="E172" s="175" t="s">
        <v>768</v>
      </c>
      <c r="F172" s="160"/>
      <c r="G172" s="178"/>
      <c r="H172" s="160"/>
      <c r="I172" s="160"/>
      <c r="J172" s="294"/>
      <c r="K172" s="294"/>
      <c r="L172" s="294"/>
      <c r="M172" s="294"/>
      <c r="N172" s="294"/>
      <c r="O172" s="294"/>
      <c r="P172" s="294"/>
      <c r="Q172" s="294"/>
      <c r="R172" s="294"/>
      <c r="S172" s="294"/>
      <c r="T172" s="294"/>
      <c r="U172" s="295"/>
      <c r="V172" s="295"/>
      <c r="W172" s="295"/>
      <c r="X172" s="296"/>
    </row>
    <row r="173" spans="2:24" ht="26.25" customHeight="1" x14ac:dyDescent="0.25">
      <c r="B173" s="170"/>
      <c r="C173" s="170"/>
      <c r="D173" s="170"/>
      <c r="E173" s="166" t="s">
        <v>524</v>
      </c>
      <c r="F173" s="157"/>
      <c r="G173" s="157"/>
      <c r="H173" s="157"/>
      <c r="I173" s="157"/>
      <c r="J173" s="281"/>
      <c r="K173" s="281"/>
      <c r="L173" s="281"/>
      <c r="M173" s="281"/>
      <c r="N173" s="281"/>
      <c r="O173" s="281"/>
      <c r="P173" s="281"/>
      <c r="Q173" s="281"/>
      <c r="R173" s="281"/>
      <c r="S173" s="281"/>
      <c r="T173" s="281"/>
      <c r="U173" s="282"/>
      <c r="V173" s="282"/>
      <c r="W173" s="282"/>
      <c r="X173" s="283"/>
    </row>
    <row r="174" spans="2:24" ht="26.25" customHeight="1" x14ac:dyDescent="0.25">
      <c r="B174" s="171"/>
      <c r="C174" s="171"/>
      <c r="D174" s="171"/>
      <c r="E174" s="156" t="s">
        <v>525</v>
      </c>
      <c r="F174" s="131"/>
      <c r="G174" s="131"/>
      <c r="H174" s="131"/>
      <c r="I174" s="131"/>
      <c r="J174" s="134"/>
      <c r="K174" s="134"/>
      <c r="L174" s="134"/>
      <c r="M174" s="134"/>
      <c r="N174" s="134"/>
      <c r="O174" s="134"/>
      <c r="P174" s="134"/>
      <c r="Q174" s="134"/>
      <c r="R174" s="134"/>
      <c r="S174" s="134"/>
      <c r="T174" s="134"/>
      <c r="U174" s="285"/>
      <c r="V174" s="285"/>
      <c r="W174" s="285"/>
      <c r="X174" s="286"/>
    </row>
    <row r="175" spans="2:24" ht="26.25" customHeight="1" thickBot="1" x14ac:dyDescent="0.3">
      <c r="B175" s="168"/>
      <c r="C175" s="168"/>
      <c r="D175" s="168"/>
      <c r="E175" s="169" t="s">
        <v>769</v>
      </c>
      <c r="F175" s="133"/>
      <c r="G175" s="133"/>
      <c r="H175" s="133"/>
      <c r="I175" s="133"/>
      <c r="J175" s="288"/>
      <c r="K175" s="288"/>
      <c r="L175" s="288"/>
      <c r="M175" s="288"/>
      <c r="N175" s="288"/>
      <c r="O175" s="288"/>
      <c r="P175" s="288"/>
      <c r="Q175" s="288"/>
      <c r="R175" s="288"/>
      <c r="S175" s="288"/>
      <c r="T175" s="288"/>
      <c r="U175" s="289"/>
      <c r="V175" s="289"/>
      <c r="W175" s="289"/>
      <c r="X175" s="290"/>
    </row>
    <row r="176" spans="2:24" ht="26.25" customHeight="1" x14ac:dyDescent="0.25">
      <c r="B176" s="172"/>
      <c r="C176" s="172"/>
      <c r="D176" s="172"/>
      <c r="E176" s="173" t="s">
        <v>526</v>
      </c>
      <c r="F176" s="158"/>
      <c r="G176" s="158"/>
      <c r="H176" s="132"/>
      <c r="I176" s="132"/>
      <c r="J176" s="291"/>
      <c r="K176" s="291"/>
      <c r="L176" s="291"/>
      <c r="M176" s="291"/>
      <c r="N176" s="291"/>
      <c r="O176" s="291"/>
      <c r="P176" s="291"/>
      <c r="Q176" s="291"/>
      <c r="R176" s="291"/>
      <c r="S176" s="291"/>
      <c r="T176" s="291"/>
      <c r="U176" s="292"/>
      <c r="V176" s="292"/>
      <c r="W176" s="292"/>
      <c r="X176" s="293"/>
    </row>
    <row r="177" spans="2:24" ht="26.25" customHeight="1" x14ac:dyDescent="0.25">
      <c r="B177" s="171"/>
      <c r="C177" s="171"/>
      <c r="D177" s="171"/>
      <c r="E177" s="156" t="s">
        <v>527</v>
      </c>
      <c r="F177" s="159"/>
      <c r="G177" s="159"/>
      <c r="H177" s="131"/>
      <c r="I177" s="131"/>
      <c r="J177" s="134"/>
      <c r="K177" s="134"/>
      <c r="L177" s="134"/>
      <c r="M177" s="134"/>
      <c r="N177" s="134"/>
      <c r="O177" s="134"/>
      <c r="P177" s="134"/>
      <c r="Q177" s="134"/>
      <c r="R177" s="134"/>
      <c r="S177" s="134"/>
      <c r="T177" s="134"/>
      <c r="U177" s="285"/>
      <c r="V177" s="285"/>
      <c r="W177" s="285"/>
      <c r="X177" s="286"/>
    </row>
    <row r="178" spans="2:24" ht="26.25" customHeight="1" thickBot="1" x14ac:dyDescent="0.3">
      <c r="B178" s="174"/>
      <c r="C178" s="174"/>
      <c r="D178" s="174"/>
      <c r="E178" s="175" t="s">
        <v>770</v>
      </c>
      <c r="F178" s="161"/>
      <c r="G178" s="161"/>
      <c r="H178" s="160"/>
      <c r="I178" s="160"/>
      <c r="J178" s="294"/>
      <c r="K178" s="294"/>
      <c r="L178" s="294"/>
      <c r="M178" s="294"/>
      <c r="N178" s="294"/>
      <c r="O178" s="294"/>
      <c r="P178" s="294"/>
      <c r="Q178" s="294"/>
      <c r="R178" s="358"/>
      <c r="S178" s="294"/>
      <c r="T178" s="294"/>
      <c r="U178" s="295"/>
      <c r="V178" s="295"/>
      <c r="W178" s="295"/>
      <c r="X178" s="320"/>
    </row>
    <row r="179" spans="2:24" ht="26.25" customHeight="1" x14ac:dyDescent="0.25">
      <c r="B179" s="170"/>
      <c r="C179" s="170"/>
      <c r="D179" s="170"/>
      <c r="E179" s="166" t="s">
        <v>528</v>
      </c>
      <c r="F179" s="157"/>
      <c r="G179" s="157"/>
      <c r="H179" s="157"/>
      <c r="I179" s="157"/>
      <c r="J179" s="281"/>
      <c r="K179" s="281"/>
      <c r="L179" s="281"/>
      <c r="M179" s="281"/>
      <c r="N179" s="281"/>
      <c r="O179" s="281"/>
      <c r="P179" s="281"/>
      <c r="Q179" s="281"/>
      <c r="R179" s="281"/>
      <c r="S179" s="281"/>
      <c r="T179" s="281"/>
      <c r="U179" s="282"/>
      <c r="V179" s="282"/>
      <c r="W179" s="282"/>
      <c r="X179" s="283"/>
    </row>
    <row r="180" spans="2:24" ht="26.25" customHeight="1" x14ac:dyDescent="0.25">
      <c r="B180" s="171"/>
      <c r="C180" s="171"/>
      <c r="D180" s="171"/>
      <c r="E180" s="156" t="s">
        <v>529</v>
      </c>
      <c r="F180" s="131"/>
      <c r="G180" s="131"/>
      <c r="H180" s="131"/>
      <c r="I180" s="131"/>
      <c r="J180" s="134"/>
      <c r="K180" s="134"/>
      <c r="L180" s="134"/>
      <c r="M180" s="134"/>
      <c r="N180" s="134"/>
      <c r="O180" s="134"/>
      <c r="P180" s="134"/>
      <c r="Q180" s="134"/>
      <c r="R180" s="134"/>
      <c r="S180" s="134"/>
      <c r="T180" s="134"/>
      <c r="U180" s="285"/>
      <c r="V180" s="285"/>
      <c r="W180" s="285"/>
      <c r="X180" s="286"/>
    </row>
    <row r="181" spans="2:24" ht="26.25" customHeight="1" thickBot="1" x14ac:dyDescent="0.3">
      <c r="B181" s="168"/>
      <c r="C181" s="168"/>
      <c r="D181" s="168"/>
      <c r="E181" s="169" t="s">
        <v>771</v>
      </c>
      <c r="F181" s="133"/>
      <c r="G181" s="133"/>
      <c r="H181" s="133"/>
      <c r="I181" s="133"/>
      <c r="J181" s="288"/>
      <c r="K181" s="288"/>
      <c r="L181" s="288"/>
      <c r="M181" s="288"/>
      <c r="N181" s="288"/>
      <c r="O181" s="288"/>
      <c r="P181" s="288"/>
      <c r="Q181" s="288"/>
      <c r="R181" s="288"/>
      <c r="S181" s="288"/>
      <c r="T181" s="288"/>
      <c r="U181" s="289"/>
      <c r="V181" s="289"/>
      <c r="W181" s="289"/>
      <c r="X181" s="290"/>
    </row>
    <row r="182" spans="2:24" ht="26.25" customHeight="1" x14ac:dyDescent="0.25">
      <c r="B182" s="172"/>
      <c r="C182" s="172"/>
      <c r="D182" s="172"/>
      <c r="E182" s="173" t="s">
        <v>530</v>
      </c>
      <c r="F182" s="132"/>
      <c r="G182" s="132"/>
      <c r="H182" s="132"/>
      <c r="I182" s="132"/>
      <c r="J182" s="291"/>
      <c r="K182" s="291"/>
      <c r="L182" s="291"/>
      <c r="M182" s="291"/>
      <c r="N182" s="291"/>
      <c r="O182" s="291"/>
      <c r="P182" s="291"/>
      <c r="Q182" s="291"/>
      <c r="R182" s="291"/>
      <c r="S182" s="291"/>
      <c r="T182" s="291"/>
      <c r="U182" s="292"/>
      <c r="V182" s="292"/>
      <c r="W182" s="292"/>
      <c r="X182" s="293"/>
    </row>
    <row r="183" spans="2:24" ht="26.25" customHeight="1" x14ac:dyDescent="0.25">
      <c r="B183" s="171"/>
      <c r="C183" s="171"/>
      <c r="D183" s="171"/>
      <c r="E183" s="156" t="s">
        <v>531</v>
      </c>
      <c r="F183" s="131"/>
      <c r="G183" s="131"/>
      <c r="H183" s="131"/>
      <c r="I183" s="131"/>
      <c r="J183" s="134"/>
      <c r="K183" s="134"/>
      <c r="L183" s="134"/>
      <c r="M183" s="134"/>
      <c r="N183" s="134"/>
      <c r="O183" s="134"/>
      <c r="P183" s="134"/>
      <c r="Q183" s="134"/>
      <c r="R183" s="134"/>
      <c r="S183" s="134"/>
      <c r="T183" s="134"/>
      <c r="U183" s="285"/>
      <c r="V183" s="285"/>
      <c r="W183" s="285"/>
      <c r="X183" s="286"/>
    </row>
    <row r="184" spans="2:24" ht="26.25" customHeight="1" thickBot="1" x14ac:dyDescent="0.3">
      <c r="B184" s="174"/>
      <c r="C184" s="174"/>
      <c r="D184" s="174"/>
      <c r="E184" s="175" t="s">
        <v>772</v>
      </c>
      <c r="F184" s="160"/>
      <c r="G184" s="160"/>
      <c r="H184" s="160"/>
      <c r="I184" s="160"/>
      <c r="J184" s="294"/>
      <c r="K184" s="294"/>
      <c r="L184" s="294"/>
      <c r="M184" s="294"/>
      <c r="N184" s="294"/>
      <c r="O184" s="294"/>
      <c r="P184" s="294"/>
      <c r="Q184" s="294"/>
      <c r="R184" s="294"/>
      <c r="S184" s="294"/>
      <c r="T184" s="294"/>
      <c r="U184" s="295"/>
      <c r="V184" s="295"/>
      <c r="W184" s="295"/>
      <c r="X184" s="296"/>
    </row>
    <row r="185" spans="2:24" ht="26.25" customHeight="1" x14ac:dyDescent="0.25">
      <c r="B185" s="170"/>
      <c r="C185" s="170"/>
      <c r="D185" s="170"/>
      <c r="E185" s="166" t="s">
        <v>532</v>
      </c>
      <c r="F185" s="157"/>
      <c r="G185" s="157"/>
      <c r="H185" s="157"/>
      <c r="I185" s="157"/>
      <c r="J185" s="281"/>
      <c r="K185" s="281"/>
      <c r="L185" s="281"/>
      <c r="M185" s="281"/>
      <c r="N185" s="281"/>
      <c r="O185" s="281"/>
      <c r="P185" s="281"/>
      <c r="Q185" s="281"/>
      <c r="R185" s="281"/>
      <c r="S185" s="281"/>
      <c r="T185" s="281"/>
      <c r="U185" s="282"/>
      <c r="V185" s="282"/>
      <c r="W185" s="282"/>
      <c r="X185" s="283"/>
    </row>
    <row r="186" spans="2:24" ht="26.25" customHeight="1" x14ac:dyDescent="0.25">
      <c r="B186" s="171"/>
      <c r="C186" s="171"/>
      <c r="D186" s="171"/>
      <c r="E186" s="156" t="s">
        <v>533</v>
      </c>
      <c r="F186" s="131"/>
      <c r="G186" s="131"/>
      <c r="H186" s="131"/>
      <c r="I186" s="131"/>
      <c r="J186" s="134"/>
      <c r="K186" s="134"/>
      <c r="L186" s="134"/>
      <c r="M186" s="134"/>
      <c r="N186" s="134"/>
      <c r="O186" s="134"/>
      <c r="P186" s="134"/>
      <c r="Q186" s="134"/>
      <c r="R186" s="134"/>
      <c r="S186" s="134"/>
      <c r="T186" s="134"/>
      <c r="U186" s="285"/>
      <c r="V186" s="285"/>
      <c r="W186" s="285"/>
      <c r="X186" s="286"/>
    </row>
    <row r="187" spans="2:24" ht="26.25" customHeight="1" thickBot="1" x14ac:dyDescent="0.3">
      <c r="B187" s="168"/>
      <c r="C187" s="168"/>
      <c r="D187" s="168"/>
      <c r="E187" s="169" t="s">
        <v>773</v>
      </c>
      <c r="F187" s="133"/>
      <c r="G187" s="133"/>
      <c r="H187" s="133"/>
      <c r="I187" s="133"/>
      <c r="J187" s="288"/>
      <c r="K187" s="288"/>
      <c r="L187" s="288"/>
      <c r="M187" s="288"/>
      <c r="N187" s="288"/>
      <c r="O187" s="288"/>
      <c r="P187" s="288"/>
      <c r="Q187" s="288"/>
      <c r="R187" s="288"/>
      <c r="S187" s="288"/>
      <c r="T187" s="288"/>
      <c r="U187" s="289"/>
      <c r="V187" s="289"/>
      <c r="W187" s="289"/>
      <c r="X187" s="290"/>
    </row>
    <row r="188" spans="2:24" ht="26.25" customHeight="1" x14ac:dyDescent="0.25">
      <c r="B188" s="172"/>
      <c r="C188" s="172"/>
      <c r="D188" s="172"/>
      <c r="E188" s="173" t="s">
        <v>534</v>
      </c>
      <c r="F188" s="132"/>
      <c r="G188" s="132"/>
      <c r="H188" s="132"/>
      <c r="I188" s="132"/>
      <c r="J188" s="291"/>
      <c r="K188" s="291"/>
      <c r="L188" s="291"/>
      <c r="M188" s="291"/>
      <c r="N188" s="291"/>
      <c r="O188" s="291"/>
      <c r="P188" s="291"/>
      <c r="Q188" s="291"/>
      <c r="R188" s="291"/>
      <c r="S188" s="291"/>
      <c r="T188" s="291"/>
      <c r="U188" s="292"/>
      <c r="V188" s="292"/>
      <c r="W188" s="292"/>
      <c r="X188" s="293"/>
    </row>
    <row r="189" spans="2:24" ht="26.25" customHeight="1" x14ac:dyDescent="0.25">
      <c r="B189" s="171"/>
      <c r="C189" s="171"/>
      <c r="D189" s="171"/>
      <c r="E189" s="156" t="s">
        <v>535</v>
      </c>
      <c r="F189" s="131"/>
      <c r="G189" s="131"/>
      <c r="H189" s="131"/>
      <c r="I189" s="131"/>
      <c r="J189" s="134"/>
      <c r="K189" s="134"/>
      <c r="L189" s="134"/>
      <c r="M189" s="134"/>
      <c r="N189" s="134"/>
      <c r="O189" s="134"/>
      <c r="P189" s="134"/>
      <c r="Q189" s="134"/>
      <c r="R189" s="134"/>
      <c r="S189" s="134"/>
      <c r="T189" s="134"/>
      <c r="U189" s="285"/>
      <c r="V189" s="285"/>
      <c r="W189" s="285"/>
      <c r="X189" s="286"/>
    </row>
    <row r="190" spans="2:24" ht="26.25" customHeight="1" thickBot="1" x14ac:dyDescent="0.3">
      <c r="B190" s="174"/>
      <c r="C190" s="174"/>
      <c r="D190" s="174"/>
      <c r="E190" s="175" t="s">
        <v>774</v>
      </c>
      <c r="F190" s="160"/>
      <c r="G190" s="160"/>
      <c r="H190" s="160"/>
      <c r="I190" s="160"/>
      <c r="J190" s="294"/>
      <c r="K190" s="294"/>
      <c r="L190" s="294"/>
      <c r="M190" s="294"/>
      <c r="N190" s="294"/>
      <c r="O190" s="294"/>
      <c r="P190" s="294"/>
      <c r="Q190" s="294"/>
      <c r="R190" s="294"/>
      <c r="S190" s="294"/>
      <c r="T190" s="294"/>
      <c r="U190" s="295"/>
      <c r="V190" s="295"/>
      <c r="W190" s="295"/>
      <c r="X190" s="296"/>
    </row>
    <row r="191" spans="2:24" ht="26.25" customHeight="1" x14ac:dyDescent="0.25">
      <c r="B191" s="170"/>
      <c r="C191" s="170"/>
      <c r="D191" s="170"/>
      <c r="E191" s="166" t="s">
        <v>536</v>
      </c>
      <c r="F191" s="157"/>
      <c r="G191" s="157"/>
      <c r="H191" s="157"/>
      <c r="I191" s="157"/>
      <c r="J191" s="281"/>
      <c r="K191" s="281"/>
      <c r="L191" s="281"/>
      <c r="M191" s="281"/>
      <c r="N191" s="281"/>
      <c r="O191" s="281"/>
      <c r="P191" s="281"/>
      <c r="Q191" s="281"/>
      <c r="R191" s="281"/>
      <c r="S191" s="281"/>
      <c r="T191" s="281"/>
      <c r="U191" s="282"/>
      <c r="V191" s="282"/>
      <c r="W191" s="282"/>
      <c r="X191" s="283"/>
    </row>
    <row r="192" spans="2:24" ht="26.25" customHeight="1" x14ac:dyDescent="0.25">
      <c r="B192" s="171"/>
      <c r="C192" s="171"/>
      <c r="D192" s="171"/>
      <c r="E192" s="156" t="s">
        <v>537</v>
      </c>
      <c r="F192" s="131"/>
      <c r="G192" s="131"/>
      <c r="H192" s="131"/>
      <c r="I192" s="131"/>
      <c r="J192" s="134"/>
      <c r="K192" s="134"/>
      <c r="L192" s="134"/>
      <c r="M192" s="134"/>
      <c r="N192" s="134"/>
      <c r="O192" s="134"/>
      <c r="P192" s="134"/>
      <c r="Q192" s="134"/>
      <c r="R192" s="134"/>
      <c r="S192" s="134"/>
      <c r="T192" s="134"/>
      <c r="U192" s="285"/>
      <c r="V192" s="285"/>
      <c r="W192" s="285"/>
      <c r="X192" s="286"/>
    </row>
    <row r="193" spans="2:24" ht="26.25" customHeight="1" thickBot="1" x14ac:dyDescent="0.3">
      <c r="B193" s="168"/>
      <c r="C193" s="168"/>
      <c r="D193" s="168"/>
      <c r="E193" s="169" t="s">
        <v>775</v>
      </c>
      <c r="F193" s="133"/>
      <c r="G193" s="133"/>
      <c r="H193" s="133"/>
      <c r="I193" s="133"/>
      <c r="J193" s="288"/>
      <c r="K193" s="288"/>
      <c r="L193" s="288"/>
      <c r="M193" s="288"/>
      <c r="N193" s="288"/>
      <c r="O193" s="288"/>
      <c r="P193" s="288"/>
      <c r="Q193" s="288"/>
      <c r="R193" s="288"/>
      <c r="S193" s="288"/>
      <c r="T193" s="288"/>
      <c r="U193" s="289"/>
      <c r="V193" s="289"/>
      <c r="W193" s="289"/>
      <c r="X193" s="290"/>
    </row>
    <row r="194" spans="2:24" ht="26.25" customHeight="1" x14ac:dyDescent="0.25">
      <c r="B194" s="172"/>
      <c r="C194" s="172"/>
      <c r="D194" s="172"/>
      <c r="E194" s="173" t="s">
        <v>538</v>
      </c>
      <c r="F194" s="132"/>
      <c r="G194" s="132"/>
      <c r="H194" s="132"/>
      <c r="I194" s="132"/>
      <c r="J194" s="291"/>
      <c r="K194" s="291"/>
      <c r="L194" s="291"/>
      <c r="M194" s="291"/>
      <c r="N194" s="291"/>
      <c r="O194" s="291"/>
      <c r="P194" s="291"/>
      <c r="Q194" s="291"/>
      <c r="R194" s="291"/>
      <c r="S194" s="291"/>
      <c r="T194" s="291"/>
      <c r="U194" s="292"/>
      <c r="V194" s="292"/>
      <c r="W194" s="292"/>
      <c r="X194" s="293"/>
    </row>
    <row r="195" spans="2:24" ht="26.25" customHeight="1" x14ac:dyDescent="0.25">
      <c r="B195" s="171"/>
      <c r="C195" s="171"/>
      <c r="D195" s="171"/>
      <c r="E195" s="156" t="s">
        <v>539</v>
      </c>
      <c r="F195" s="131"/>
      <c r="G195" s="131"/>
      <c r="H195" s="131"/>
      <c r="I195" s="131"/>
      <c r="J195" s="134"/>
      <c r="K195" s="134"/>
      <c r="L195" s="134"/>
      <c r="M195" s="134"/>
      <c r="N195" s="134"/>
      <c r="O195" s="134"/>
      <c r="P195" s="134"/>
      <c r="Q195" s="134"/>
      <c r="R195" s="134"/>
      <c r="S195" s="134"/>
      <c r="T195" s="134"/>
      <c r="U195" s="285"/>
      <c r="V195" s="285"/>
      <c r="W195" s="285"/>
      <c r="X195" s="286"/>
    </row>
    <row r="196" spans="2:24" ht="26.25" customHeight="1" thickBot="1" x14ac:dyDescent="0.3">
      <c r="B196" s="174"/>
      <c r="C196" s="174"/>
      <c r="D196" s="174"/>
      <c r="E196" s="175" t="s">
        <v>776</v>
      </c>
      <c r="F196" s="160"/>
      <c r="G196" s="160"/>
      <c r="H196" s="160"/>
      <c r="I196" s="160"/>
      <c r="J196" s="358"/>
      <c r="K196" s="358"/>
      <c r="L196" s="358"/>
      <c r="M196" s="358"/>
      <c r="N196" s="358"/>
      <c r="O196" s="358"/>
      <c r="P196" s="358"/>
      <c r="Q196" s="358"/>
      <c r="R196" s="358"/>
      <c r="S196" s="358"/>
      <c r="T196" s="358"/>
      <c r="U196" s="359"/>
      <c r="V196" s="359"/>
      <c r="W196" s="359"/>
      <c r="X196" s="320"/>
    </row>
    <row r="197" spans="2:24" ht="26.25" customHeight="1" x14ac:dyDescent="0.25">
      <c r="B197" s="170"/>
      <c r="C197" s="170"/>
      <c r="D197" s="170"/>
      <c r="E197" s="166" t="s">
        <v>540</v>
      </c>
      <c r="F197" s="157"/>
      <c r="G197" s="157"/>
      <c r="H197" s="157"/>
      <c r="I197" s="157"/>
      <c r="J197" s="331"/>
      <c r="K197" s="331"/>
      <c r="L197" s="331"/>
      <c r="M197" s="331"/>
      <c r="N197" s="331"/>
      <c r="O197" s="331"/>
      <c r="P197" s="331"/>
      <c r="Q197" s="331"/>
      <c r="R197" s="331"/>
      <c r="S197" s="331"/>
      <c r="T197" s="331"/>
      <c r="U197" s="332"/>
      <c r="V197" s="332"/>
      <c r="W197" s="332"/>
      <c r="X197" s="323"/>
    </row>
    <row r="198" spans="2:24" ht="26.25" customHeight="1" x14ac:dyDescent="0.25">
      <c r="B198" s="171"/>
      <c r="C198" s="171"/>
      <c r="D198" s="171"/>
      <c r="E198" s="156" t="s">
        <v>541</v>
      </c>
      <c r="F198" s="131"/>
      <c r="G198" s="131"/>
      <c r="H198" s="131"/>
      <c r="I198" s="131"/>
      <c r="J198" s="333"/>
      <c r="K198" s="333"/>
      <c r="L198" s="333"/>
      <c r="M198" s="333"/>
      <c r="N198" s="333"/>
      <c r="O198" s="333"/>
      <c r="P198" s="333"/>
      <c r="Q198" s="333"/>
      <c r="R198" s="333"/>
      <c r="S198" s="333"/>
      <c r="T198" s="333"/>
      <c r="U198" s="334"/>
      <c r="V198" s="334"/>
      <c r="W198" s="334"/>
      <c r="X198" s="324"/>
    </row>
    <row r="199" spans="2:24" ht="26.25" customHeight="1" thickBot="1" x14ac:dyDescent="0.3">
      <c r="B199" s="168"/>
      <c r="C199" s="168"/>
      <c r="D199" s="168"/>
      <c r="E199" s="169" t="s">
        <v>777</v>
      </c>
      <c r="F199" s="133"/>
      <c r="G199" s="133"/>
      <c r="H199" s="133"/>
      <c r="I199" s="133"/>
      <c r="J199" s="360"/>
      <c r="K199" s="360"/>
      <c r="L199" s="360"/>
      <c r="M199" s="360"/>
      <c r="N199" s="360"/>
      <c r="O199" s="360"/>
      <c r="P199" s="360"/>
      <c r="Q199" s="360"/>
      <c r="R199" s="360"/>
      <c r="S199" s="360"/>
      <c r="T199" s="360"/>
      <c r="U199" s="361"/>
      <c r="V199" s="361"/>
      <c r="W199" s="361"/>
      <c r="X199" s="327"/>
    </row>
    <row r="200" spans="2:24" ht="26.25" customHeight="1" x14ac:dyDescent="0.25">
      <c r="B200" s="172"/>
      <c r="C200" s="172"/>
      <c r="D200" s="172"/>
      <c r="E200" s="173" t="s">
        <v>542</v>
      </c>
      <c r="F200" s="132"/>
      <c r="G200" s="132"/>
      <c r="H200" s="132"/>
      <c r="I200" s="132"/>
      <c r="J200" s="362"/>
      <c r="K200" s="362"/>
      <c r="L200" s="362"/>
      <c r="M200" s="362"/>
      <c r="N200" s="362"/>
      <c r="O200" s="362"/>
      <c r="P200" s="362"/>
      <c r="Q200" s="362"/>
      <c r="R200" s="362"/>
      <c r="S200" s="362"/>
      <c r="T200" s="362"/>
      <c r="U200" s="363"/>
      <c r="V200" s="363"/>
      <c r="W200" s="363"/>
      <c r="X200" s="329"/>
    </row>
    <row r="201" spans="2:24" ht="26.25" customHeight="1" x14ac:dyDescent="0.25">
      <c r="B201" s="171"/>
      <c r="C201" s="171"/>
      <c r="D201" s="171"/>
      <c r="E201" s="156" t="s">
        <v>543</v>
      </c>
      <c r="F201" s="131"/>
      <c r="G201" s="131"/>
      <c r="H201" s="131"/>
      <c r="I201" s="131"/>
      <c r="J201" s="333"/>
      <c r="K201" s="333"/>
      <c r="L201" s="333"/>
      <c r="M201" s="333"/>
      <c r="N201" s="333"/>
      <c r="O201" s="333"/>
      <c r="P201" s="333"/>
      <c r="Q201" s="333"/>
      <c r="R201" s="333"/>
      <c r="S201" s="333"/>
      <c r="T201" s="333"/>
      <c r="U201" s="334"/>
      <c r="V201" s="334"/>
      <c r="W201" s="334"/>
      <c r="X201" s="324"/>
    </row>
    <row r="202" spans="2:24" ht="26.25" customHeight="1" thickBot="1" x14ac:dyDescent="0.3">
      <c r="B202" s="174"/>
      <c r="C202" s="174"/>
      <c r="D202" s="174"/>
      <c r="E202" s="175" t="s">
        <v>778</v>
      </c>
      <c r="F202" s="160"/>
      <c r="G202" s="160"/>
      <c r="H202" s="160"/>
      <c r="I202" s="160"/>
      <c r="J202" s="358"/>
      <c r="K202" s="358"/>
      <c r="L202" s="358"/>
      <c r="M202" s="358"/>
      <c r="N202" s="358"/>
      <c r="O202" s="358"/>
      <c r="P202" s="358"/>
      <c r="Q202" s="358"/>
      <c r="R202" s="358"/>
      <c r="S202" s="358"/>
      <c r="T202" s="358"/>
      <c r="U202" s="359"/>
      <c r="V202" s="359"/>
      <c r="W202" s="359"/>
      <c r="X202" s="320"/>
    </row>
    <row r="203" spans="2:24" ht="26.25" customHeight="1" x14ac:dyDescent="0.25">
      <c r="B203" s="170"/>
      <c r="C203" s="170"/>
      <c r="D203" s="170"/>
      <c r="E203" s="166" t="s">
        <v>544</v>
      </c>
      <c r="F203" s="157"/>
      <c r="G203" s="157"/>
      <c r="H203" s="157"/>
      <c r="I203" s="157"/>
      <c r="J203" s="331"/>
      <c r="K203" s="331"/>
      <c r="L203" s="331"/>
      <c r="M203" s="331"/>
      <c r="N203" s="331"/>
      <c r="O203" s="331"/>
      <c r="P203" s="331"/>
      <c r="Q203" s="331"/>
      <c r="R203" s="331"/>
      <c r="S203" s="331"/>
      <c r="T203" s="331"/>
      <c r="U203" s="332"/>
      <c r="V203" s="332"/>
      <c r="W203" s="332"/>
      <c r="X203" s="323"/>
    </row>
    <row r="204" spans="2:24" ht="26.25" customHeight="1" x14ac:dyDescent="0.25">
      <c r="B204" s="171"/>
      <c r="C204" s="171"/>
      <c r="D204" s="171"/>
      <c r="E204" s="156" t="s">
        <v>545</v>
      </c>
      <c r="F204" s="131"/>
      <c r="G204" s="131"/>
      <c r="H204" s="131"/>
      <c r="I204" s="131"/>
      <c r="J204" s="333"/>
      <c r="K204" s="333"/>
      <c r="L204" s="333"/>
      <c r="M204" s="333"/>
      <c r="N204" s="333"/>
      <c r="O204" s="333"/>
      <c r="P204" s="333"/>
      <c r="Q204" s="333"/>
      <c r="R204" s="333"/>
      <c r="S204" s="333"/>
      <c r="T204" s="333"/>
      <c r="U204" s="334"/>
      <c r="V204" s="334"/>
      <c r="W204" s="334"/>
      <c r="X204" s="324"/>
    </row>
    <row r="205" spans="2:24" ht="26.25" customHeight="1" thickBot="1" x14ac:dyDescent="0.3">
      <c r="B205" s="168"/>
      <c r="C205" s="168"/>
      <c r="D205" s="168"/>
      <c r="E205" s="169" t="s">
        <v>779</v>
      </c>
      <c r="F205" s="133"/>
      <c r="G205" s="133"/>
      <c r="H205" s="133"/>
      <c r="I205" s="133"/>
      <c r="J205" s="360"/>
      <c r="K205" s="360"/>
      <c r="L205" s="360"/>
      <c r="M205" s="360"/>
      <c r="N205" s="360"/>
      <c r="O205" s="360"/>
      <c r="P205" s="360"/>
      <c r="Q205" s="360"/>
      <c r="R205" s="360"/>
      <c r="S205" s="360"/>
      <c r="T205" s="360"/>
      <c r="U205" s="361"/>
      <c r="V205" s="361"/>
      <c r="W205" s="361"/>
      <c r="X205" s="327"/>
    </row>
    <row r="206" spans="2:24" ht="26.25" customHeight="1" x14ac:dyDescent="0.25">
      <c r="B206" s="172"/>
      <c r="C206" s="172"/>
      <c r="D206" s="172"/>
      <c r="E206" s="173" t="s">
        <v>546</v>
      </c>
      <c r="F206" s="132"/>
      <c r="G206" s="132"/>
      <c r="H206" s="132"/>
      <c r="I206" s="132"/>
      <c r="J206" s="362"/>
      <c r="K206" s="362"/>
      <c r="L206" s="350"/>
      <c r="M206" s="362"/>
      <c r="N206" s="362"/>
      <c r="O206" s="362"/>
      <c r="P206" s="362"/>
      <c r="Q206" s="362"/>
      <c r="R206" s="362"/>
      <c r="S206" s="362"/>
      <c r="T206" s="362"/>
      <c r="U206" s="363"/>
      <c r="V206" s="363"/>
      <c r="W206" s="363"/>
      <c r="X206" s="329"/>
    </row>
    <row r="207" spans="2:24" ht="26.25" customHeight="1" x14ac:dyDescent="0.25">
      <c r="B207" s="171"/>
      <c r="C207" s="171"/>
      <c r="D207" s="171"/>
      <c r="E207" s="156" t="s">
        <v>547</v>
      </c>
      <c r="F207" s="131"/>
      <c r="G207" s="131"/>
      <c r="H207" s="131"/>
      <c r="I207" s="131"/>
      <c r="J207" s="333"/>
      <c r="K207" s="333"/>
      <c r="L207" s="344"/>
      <c r="M207" s="333"/>
      <c r="N207" s="333"/>
      <c r="O207" s="333"/>
      <c r="P207" s="333"/>
      <c r="Q207" s="333"/>
      <c r="R207" s="333"/>
      <c r="S207" s="333"/>
      <c r="T207" s="333"/>
      <c r="U207" s="334"/>
      <c r="V207" s="334"/>
      <c r="W207" s="334"/>
      <c r="X207" s="324"/>
    </row>
    <row r="208" spans="2:24" ht="26.25" customHeight="1" thickBot="1" x14ac:dyDescent="0.3">
      <c r="B208" s="174"/>
      <c r="C208" s="174"/>
      <c r="D208" s="174"/>
      <c r="E208" s="175" t="s">
        <v>780</v>
      </c>
      <c r="F208" s="160"/>
      <c r="G208" s="160"/>
      <c r="H208" s="160"/>
      <c r="I208" s="160"/>
      <c r="J208" s="358"/>
      <c r="K208" s="358"/>
      <c r="L208" s="358"/>
      <c r="M208" s="358"/>
      <c r="N208" s="358"/>
      <c r="O208" s="358"/>
      <c r="P208" s="358"/>
      <c r="Q208" s="358"/>
      <c r="R208" s="358"/>
      <c r="S208" s="358"/>
      <c r="T208" s="358"/>
      <c r="U208" s="359"/>
      <c r="V208" s="359"/>
      <c r="W208" s="359"/>
      <c r="X208" s="320"/>
    </row>
    <row r="209" spans="2:24" ht="26.25" customHeight="1" x14ac:dyDescent="0.25">
      <c r="B209" s="170"/>
      <c r="C209" s="170"/>
      <c r="D209" s="170"/>
      <c r="E209" s="166" t="s">
        <v>548</v>
      </c>
      <c r="F209" s="157"/>
      <c r="G209" s="157"/>
      <c r="H209" s="157"/>
      <c r="I209" s="157"/>
      <c r="J209" s="281"/>
      <c r="K209" s="281"/>
      <c r="L209" s="281"/>
      <c r="M209" s="281"/>
      <c r="N209" s="281"/>
      <c r="O209" s="281"/>
      <c r="P209" s="281"/>
      <c r="Q209" s="281"/>
      <c r="R209" s="281"/>
      <c r="S209" s="281"/>
      <c r="T209" s="281"/>
      <c r="U209" s="282"/>
      <c r="V209" s="282"/>
      <c r="W209" s="282"/>
      <c r="X209" s="283"/>
    </row>
    <row r="210" spans="2:24" ht="26.25" customHeight="1" x14ac:dyDescent="0.25">
      <c r="B210" s="171"/>
      <c r="C210" s="171"/>
      <c r="D210" s="171"/>
      <c r="E210" s="156" t="s">
        <v>549</v>
      </c>
      <c r="F210" s="131"/>
      <c r="G210" s="131"/>
      <c r="H210" s="131"/>
      <c r="I210" s="131"/>
      <c r="J210" s="134"/>
      <c r="K210" s="134"/>
      <c r="L210" s="134"/>
      <c r="M210" s="134"/>
      <c r="N210" s="134"/>
      <c r="O210" s="134"/>
      <c r="P210" s="134"/>
      <c r="Q210" s="134"/>
      <c r="R210" s="134"/>
      <c r="S210" s="134"/>
      <c r="T210" s="134"/>
      <c r="U210" s="285"/>
      <c r="V210" s="285"/>
      <c r="W210" s="285"/>
      <c r="X210" s="286"/>
    </row>
    <row r="211" spans="2:24" ht="26.25" customHeight="1" thickBot="1" x14ac:dyDescent="0.3">
      <c r="B211" s="168"/>
      <c r="C211" s="168"/>
      <c r="D211" s="168"/>
      <c r="E211" s="169" t="s">
        <v>781</v>
      </c>
      <c r="F211" s="133"/>
      <c r="G211" s="133"/>
      <c r="H211" s="133"/>
      <c r="I211" s="133"/>
      <c r="J211" s="288"/>
      <c r="K211" s="288"/>
      <c r="L211" s="288"/>
      <c r="M211" s="288"/>
      <c r="N211" s="288"/>
      <c r="O211" s="288"/>
      <c r="P211" s="288"/>
      <c r="Q211" s="288"/>
      <c r="R211" s="288"/>
      <c r="S211" s="288"/>
      <c r="T211" s="288"/>
      <c r="U211" s="289"/>
      <c r="V211" s="289"/>
      <c r="W211" s="289"/>
      <c r="X211" s="290"/>
    </row>
    <row r="212" spans="2:24" ht="26.25" customHeight="1" x14ac:dyDescent="0.25">
      <c r="B212" s="172"/>
      <c r="C212" s="172"/>
      <c r="D212" s="172"/>
      <c r="E212" s="173" t="s">
        <v>550</v>
      </c>
      <c r="F212" s="132"/>
      <c r="G212" s="132"/>
      <c r="H212" s="132"/>
      <c r="I212" s="132"/>
      <c r="J212" s="291"/>
      <c r="K212" s="291"/>
      <c r="L212" s="291"/>
      <c r="M212" s="291"/>
      <c r="N212" s="291"/>
      <c r="O212" s="291"/>
      <c r="P212" s="291"/>
      <c r="Q212" s="291"/>
      <c r="R212" s="291"/>
      <c r="S212" s="291"/>
      <c r="T212" s="291"/>
      <c r="U212" s="292"/>
      <c r="V212" s="292"/>
      <c r="W212" s="292"/>
      <c r="X212" s="293"/>
    </row>
    <row r="213" spans="2:24" ht="26.25" customHeight="1" x14ac:dyDescent="0.25">
      <c r="B213" s="171"/>
      <c r="C213" s="171"/>
      <c r="D213" s="171"/>
      <c r="E213" s="156" t="s">
        <v>551</v>
      </c>
      <c r="F213" s="131"/>
      <c r="G213" s="131"/>
      <c r="H213" s="131"/>
      <c r="I213" s="131"/>
      <c r="J213" s="134"/>
      <c r="K213" s="134"/>
      <c r="L213" s="134"/>
      <c r="M213" s="134"/>
      <c r="N213" s="134"/>
      <c r="O213" s="134"/>
      <c r="P213" s="134"/>
      <c r="Q213" s="134"/>
      <c r="R213" s="134"/>
      <c r="S213" s="134"/>
      <c r="T213" s="134"/>
      <c r="U213" s="285"/>
      <c r="V213" s="285"/>
      <c r="W213" s="285"/>
      <c r="X213" s="286"/>
    </row>
    <row r="214" spans="2:24" ht="26.25" customHeight="1" thickBot="1" x14ac:dyDescent="0.3">
      <c r="B214" s="174"/>
      <c r="C214" s="174"/>
      <c r="D214" s="174"/>
      <c r="E214" s="175" t="s">
        <v>782</v>
      </c>
      <c r="F214" s="160"/>
      <c r="G214" s="160"/>
      <c r="H214" s="160"/>
      <c r="I214" s="160"/>
      <c r="J214" s="294"/>
      <c r="K214" s="294"/>
      <c r="L214" s="294"/>
      <c r="M214" s="294"/>
      <c r="N214" s="294"/>
      <c r="O214" s="294"/>
      <c r="P214" s="294"/>
      <c r="Q214" s="294"/>
      <c r="R214" s="294"/>
      <c r="S214" s="294"/>
      <c r="T214" s="294"/>
      <c r="U214" s="295"/>
      <c r="V214" s="295"/>
      <c r="W214" s="295"/>
      <c r="X214" s="296"/>
    </row>
    <row r="215" spans="2:24" ht="26.25" customHeight="1" x14ac:dyDescent="0.25">
      <c r="B215" s="170"/>
      <c r="C215" s="170"/>
      <c r="D215" s="170"/>
      <c r="E215" s="166" t="s">
        <v>552</v>
      </c>
      <c r="F215" s="157"/>
      <c r="G215" s="157"/>
      <c r="H215" s="157"/>
      <c r="I215" s="157"/>
      <c r="J215" s="281"/>
      <c r="K215" s="281"/>
      <c r="L215" s="281"/>
      <c r="M215" s="281"/>
      <c r="N215" s="281"/>
      <c r="O215" s="281"/>
      <c r="P215" s="281"/>
      <c r="Q215" s="281"/>
      <c r="R215" s="281"/>
      <c r="S215" s="281"/>
      <c r="T215" s="281"/>
      <c r="U215" s="282"/>
      <c r="V215" s="282"/>
      <c r="W215" s="282"/>
      <c r="X215" s="283"/>
    </row>
    <row r="216" spans="2:24" ht="26.25" customHeight="1" x14ac:dyDescent="0.25">
      <c r="B216" s="171"/>
      <c r="C216" s="171"/>
      <c r="D216" s="171"/>
      <c r="E216" s="156" t="s">
        <v>553</v>
      </c>
      <c r="F216" s="131"/>
      <c r="G216" s="131"/>
      <c r="H216" s="131"/>
      <c r="I216" s="131"/>
      <c r="J216" s="134"/>
      <c r="K216" s="134"/>
      <c r="L216" s="134"/>
      <c r="M216" s="134"/>
      <c r="N216" s="134"/>
      <c r="O216" s="134"/>
      <c r="P216" s="134"/>
      <c r="Q216" s="134"/>
      <c r="R216" s="134"/>
      <c r="S216" s="134"/>
      <c r="T216" s="134"/>
      <c r="U216" s="285"/>
      <c r="V216" s="285"/>
      <c r="W216" s="285"/>
      <c r="X216" s="286"/>
    </row>
    <row r="217" spans="2:24" ht="26.25" customHeight="1" thickBot="1" x14ac:dyDescent="0.3">
      <c r="B217" s="168"/>
      <c r="C217" s="168"/>
      <c r="D217" s="168"/>
      <c r="E217" s="169" t="s">
        <v>783</v>
      </c>
      <c r="F217" s="133"/>
      <c r="G217" s="133"/>
      <c r="H217" s="133"/>
      <c r="I217" s="133"/>
      <c r="J217" s="288"/>
      <c r="K217" s="288"/>
      <c r="L217" s="288"/>
      <c r="M217" s="288"/>
      <c r="N217" s="288"/>
      <c r="O217" s="288"/>
      <c r="P217" s="288"/>
      <c r="Q217" s="288"/>
      <c r="R217" s="288"/>
      <c r="S217" s="288"/>
      <c r="T217" s="288"/>
      <c r="U217" s="289"/>
      <c r="V217" s="289"/>
      <c r="W217" s="289"/>
      <c r="X217" s="290"/>
    </row>
    <row r="218" spans="2:24" ht="26.25" customHeight="1" x14ac:dyDescent="0.25">
      <c r="B218" s="172"/>
      <c r="C218" s="172"/>
      <c r="D218" s="172"/>
      <c r="E218" s="173" t="s">
        <v>554</v>
      </c>
      <c r="F218" s="132"/>
      <c r="G218" s="132"/>
      <c r="H218" s="132"/>
      <c r="I218" s="132"/>
      <c r="J218" s="291"/>
      <c r="K218" s="291"/>
      <c r="L218" s="291"/>
      <c r="M218" s="291"/>
      <c r="N218" s="291"/>
      <c r="O218" s="291"/>
      <c r="P218" s="291"/>
      <c r="Q218" s="291"/>
      <c r="R218" s="291"/>
      <c r="S218" s="291"/>
      <c r="T218" s="291"/>
      <c r="U218" s="292"/>
      <c r="V218" s="292"/>
      <c r="W218" s="292"/>
      <c r="X218" s="293"/>
    </row>
    <row r="219" spans="2:24" ht="26.25" customHeight="1" x14ac:dyDescent="0.25">
      <c r="B219" s="171"/>
      <c r="C219" s="171"/>
      <c r="D219" s="171"/>
      <c r="E219" s="156" t="s">
        <v>555</v>
      </c>
      <c r="F219" s="131"/>
      <c r="G219" s="131"/>
      <c r="H219" s="131"/>
      <c r="I219" s="131"/>
      <c r="J219" s="134"/>
      <c r="K219" s="134"/>
      <c r="L219" s="134"/>
      <c r="M219" s="134"/>
      <c r="N219" s="134"/>
      <c r="O219" s="134"/>
      <c r="P219" s="134"/>
      <c r="Q219" s="134"/>
      <c r="R219" s="134"/>
      <c r="S219" s="134"/>
      <c r="T219" s="134"/>
      <c r="U219" s="285"/>
      <c r="V219" s="285"/>
      <c r="W219" s="285"/>
      <c r="X219" s="286"/>
    </row>
    <row r="220" spans="2:24" ht="26.25" customHeight="1" thickBot="1" x14ac:dyDescent="0.3">
      <c r="B220" s="174"/>
      <c r="C220" s="174"/>
      <c r="D220" s="174"/>
      <c r="E220" s="175" t="s">
        <v>784</v>
      </c>
      <c r="F220" s="160"/>
      <c r="G220" s="160"/>
      <c r="H220" s="160"/>
      <c r="I220" s="160"/>
      <c r="J220" s="294"/>
      <c r="K220" s="294"/>
      <c r="L220" s="294"/>
      <c r="M220" s="294"/>
      <c r="N220" s="294"/>
      <c r="O220" s="294"/>
      <c r="P220" s="294"/>
      <c r="Q220" s="294"/>
      <c r="R220" s="294"/>
      <c r="S220" s="294"/>
      <c r="T220" s="294"/>
      <c r="U220" s="295"/>
      <c r="V220" s="295"/>
      <c r="W220" s="295"/>
      <c r="X220" s="296"/>
    </row>
    <row r="221" spans="2:24" ht="26.25" customHeight="1" x14ac:dyDescent="0.25">
      <c r="B221" s="170"/>
      <c r="C221" s="170"/>
      <c r="D221" s="170"/>
      <c r="E221" s="166" t="s">
        <v>556</v>
      </c>
      <c r="F221" s="157"/>
      <c r="G221" s="157"/>
      <c r="H221" s="157"/>
      <c r="I221" s="157"/>
      <c r="J221" s="281"/>
      <c r="K221" s="281"/>
      <c r="L221" s="281"/>
      <c r="M221" s="281"/>
      <c r="N221" s="281"/>
      <c r="O221" s="281"/>
      <c r="P221" s="281"/>
      <c r="Q221" s="281"/>
      <c r="R221" s="281"/>
      <c r="S221" s="281"/>
      <c r="T221" s="281"/>
      <c r="U221" s="282"/>
      <c r="V221" s="282"/>
      <c r="W221" s="282"/>
      <c r="X221" s="283"/>
    </row>
    <row r="222" spans="2:24" ht="26.25" customHeight="1" x14ac:dyDescent="0.25">
      <c r="B222" s="171"/>
      <c r="C222" s="171"/>
      <c r="D222" s="171"/>
      <c r="E222" s="156" t="s">
        <v>557</v>
      </c>
      <c r="F222" s="131"/>
      <c r="G222" s="131"/>
      <c r="H222" s="131"/>
      <c r="I222" s="131"/>
      <c r="J222" s="134"/>
      <c r="K222" s="134"/>
      <c r="L222" s="134"/>
      <c r="M222" s="134"/>
      <c r="N222" s="134"/>
      <c r="O222" s="134"/>
      <c r="P222" s="134"/>
      <c r="Q222" s="134"/>
      <c r="R222" s="134"/>
      <c r="S222" s="134"/>
      <c r="T222" s="134"/>
      <c r="U222" s="285"/>
      <c r="V222" s="285"/>
      <c r="W222" s="285"/>
      <c r="X222" s="286"/>
    </row>
    <row r="223" spans="2:24" ht="26.25" customHeight="1" thickBot="1" x14ac:dyDescent="0.3">
      <c r="B223" s="168"/>
      <c r="C223" s="168"/>
      <c r="D223" s="168"/>
      <c r="E223" s="169" t="s">
        <v>785</v>
      </c>
      <c r="F223" s="133"/>
      <c r="G223" s="133"/>
      <c r="H223" s="133"/>
      <c r="I223" s="133"/>
      <c r="J223" s="288"/>
      <c r="K223" s="288"/>
      <c r="L223" s="288"/>
      <c r="M223" s="288"/>
      <c r="N223" s="288"/>
      <c r="O223" s="288"/>
      <c r="P223" s="288"/>
      <c r="Q223" s="288"/>
      <c r="R223" s="288"/>
      <c r="S223" s="288"/>
      <c r="T223" s="288"/>
      <c r="U223" s="289"/>
      <c r="V223" s="289"/>
      <c r="W223" s="289"/>
      <c r="X223" s="290"/>
    </row>
    <row r="224" spans="2:24" ht="26.25" customHeight="1" x14ac:dyDescent="0.25">
      <c r="B224" s="172"/>
      <c r="C224" s="172"/>
      <c r="D224" s="172"/>
      <c r="E224" s="173" t="s">
        <v>558</v>
      </c>
      <c r="F224" s="132"/>
      <c r="G224" s="132"/>
      <c r="H224" s="132"/>
      <c r="I224" s="132"/>
      <c r="J224" s="291"/>
      <c r="K224" s="291"/>
      <c r="L224" s="291"/>
      <c r="M224" s="291"/>
      <c r="N224" s="291"/>
      <c r="O224" s="291"/>
      <c r="P224" s="291"/>
      <c r="Q224" s="291"/>
      <c r="R224" s="291"/>
      <c r="S224" s="291"/>
      <c r="T224" s="291"/>
      <c r="U224" s="292"/>
      <c r="V224" s="292"/>
      <c r="W224" s="292"/>
      <c r="X224" s="293"/>
    </row>
    <row r="225" spans="2:24" ht="26.25" customHeight="1" x14ac:dyDescent="0.25">
      <c r="B225" s="171"/>
      <c r="C225" s="171"/>
      <c r="D225" s="171"/>
      <c r="E225" s="156" t="s">
        <v>559</v>
      </c>
      <c r="F225" s="131"/>
      <c r="G225" s="131"/>
      <c r="H225" s="131"/>
      <c r="I225" s="131"/>
      <c r="J225" s="134"/>
      <c r="K225" s="134"/>
      <c r="L225" s="134"/>
      <c r="M225" s="134"/>
      <c r="N225" s="134"/>
      <c r="O225" s="134"/>
      <c r="P225" s="134"/>
      <c r="Q225" s="134"/>
      <c r="R225" s="134"/>
      <c r="S225" s="134"/>
      <c r="T225" s="134"/>
      <c r="U225" s="285"/>
      <c r="V225" s="285"/>
      <c r="W225" s="285"/>
      <c r="X225" s="286"/>
    </row>
    <row r="226" spans="2:24" ht="26.25" customHeight="1" thickBot="1" x14ac:dyDescent="0.3">
      <c r="B226" s="174"/>
      <c r="C226" s="174"/>
      <c r="D226" s="174"/>
      <c r="E226" s="175" t="s">
        <v>786</v>
      </c>
      <c r="F226" s="160"/>
      <c r="G226" s="160"/>
      <c r="H226" s="160"/>
      <c r="I226" s="160"/>
      <c r="J226" s="294"/>
      <c r="K226" s="294"/>
      <c r="L226" s="294"/>
      <c r="M226" s="294"/>
      <c r="N226" s="294"/>
      <c r="O226" s="294"/>
      <c r="P226" s="294"/>
      <c r="Q226" s="294"/>
      <c r="R226" s="294"/>
      <c r="S226" s="294"/>
      <c r="T226" s="294"/>
      <c r="U226" s="295"/>
      <c r="V226" s="295"/>
      <c r="W226" s="295"/>
      <c r="X226" s="296"/>
    </row>
    <row r="227" spans="2:24" ht="26.25" customHeight="1" x14ac:dyDescent="0.25">
      <c r="B227" s="170"/>
      <c r="C227" s="170"/>
      <c r="D227" s="170"/>
      <c r="E227" s="166" t="s">
        <v>560</v>
      </c>
      <c r="F227" s="157"/>
      <c r="G227" s="157"/>
      <c r="H227" s="157"/>
      <c r="I227" s="157"/>
      <c r="J227" s="281"/>
      <c r="K227" s="281"/>
      <c r="L227" s="281"/>
      <c r="M227" s="281"/>
      <c r="N227" s="281"/>
      <c r="O227" s="281"/>
      <c r="P227" s="281"/>
      <c r="Q227" s="281"/>
      <c r="R227" s="281"/>
      <c r="S227" s="281"/>
      <c r="T227" s="281"/>
      <c r="U227" s="282"/>
      <c r="V227" s="282"/>
      <c r="W227" s="282"/>
      <c r="X227" s="283"/>
    </row>
    <row r="228" spans="2:24" ht="26.25" customHeight="1" x14ac:dyDescent="0.25">
      <c r="B228" s="171"/>
      <c r="C228" s="171"/>
      <c r="D228" s="171"/>
      <c r="E228" s="156" t="s">
        <v>561</v>
      </c>
      <c r="F228" s="131"/>
      <c r="G228" s="131"/>
      <c r="H228" s="131"/>
      <c r="I228" s="131"/>
      <c r="J228" s="134"/>
      <c r="K228" s="134"/>
      <c r="L228" s="134"/>
      <c r="M228" s="134"/>
      <c r="N228" s="134"/>
      <c r="O228" s="134"/>
      <c r="P228" s="134"/>
      <c r="Q228" s="134"/>
      <c r="R228" s="134"/>
      <c r="S228" s="134"/>
      <c r="T228" s="134"/>
      <c r="U228" s="285"/>
      <c r="V228" s="285"/>
      <c r="W228" s="285"/>
      <c r="X228" s="286"/>
    </row>
    <row r="229" spans="2:24" ht="26.25" customHeight="1" thickBot="1" x14ac:dyDescent="0.3">
      <c r="B229" s="168"/>
      <c r="C229" s="168"/>
      <c r="D229" s="168"/>
      <c r="E229" s="169" t="s">
        <v>787</v>
      </c>
      <c r="F229" s="133"/>
      <c r="G229" s="133"/>
      <c r="H229" s="133"/>
      <c r="I229" s="133"/>
      <c r="J229" s="288"/>
      <c r="K229" s="288"/>
      <c r="L229" s="288"/>
      <c r="M229" s="288"/>
      <c r="N229" s="288"/>
      <c r="O229" s="288"/>
      <c r="P229" s="288"/>
      <c r="Q229" s="288"/>
      <c r="R229" s="288"/>
      <c r="S229" s="288"/>
      <c r="T229" s="288"/>
      <c r="U229" s="289"/>
      <c r="V229" s="289"/>
      <c r="W229" s="289"/>
      <c r="X229" s="290"/>
    </row>
    <row r="230" spans="2:24" ht="26.25" customHeight="1" x14ac:dyDescent="0.25">
      <c r="B230" s="172"/>
      <c r="C230" s="172"/>
      <c r="D230" s="172"/>
      <c r="E230" s="173" t="s">
        <v>562</v>
      </c>
      <c r="F230" s="132"/>
      <c r="G230" s="132"/>
      <c r="H230" s="132"/>
      <c r="I230" s="132"/>
      <c r="J230" s="291"/>
      <c r="K230" s="291"/>
      <c r="L230" s="291"/>
      <c r="M230" s="291"/>
      <c r="N230" s="291"/>
      <c r="O230" s="291"/>
      <c r="P230" s="291"/>
      <c r="Q230" s="291"/>
      <c r="R230" s="291"/>
      <c r="S230" s="291"/>
      <c r="T230" s="291"/>
      <c r="U230" s="292"/>
      <c r="V230" s="292"/>
      <c r="W230" s="292"/>
      <c r="X230" s="293"/>
    </row>
    <row r="231" spans="2:24" ht="26.25" customHeight="1" x14ac:dyDescent="0.25">
      <c r="B231" s="171"/>
      <c r="C231" s="171"/>
      <c r="D231" s="171"/>
      <c r="E231" s="156" t="s">
        <v>563</v>
      </c>
      <c r="F231" s="131"/>
      <c r="G231" s="131"/>
      <c r="H231" s="131"/>
      <c r="I231" s="131"/>
      <c r="J231" s="134"/>
      <c r="K231" s="134"/>
      <c r="L231" s="134"/>
      <c r="M231" s="134"/>
      <c r="N231" s="134"/>
      <c r="O231" s="134"/>
      <c r="P231" s="134"/>
      <c r="Q231" s="134"/>
      <c r="R231" s="134"/>
      <c r="S231" s="134"/>
      <c r="T231" s="134"/>
      <c r="U231" s="285"/>
      <c r="V231" s="285"/>
      <c r="W231" s="285"/>
      <c r="X231" s="286"/>
    </row>
    <row r="232" spans="2:24" ht="26.25" customHeight="1" thickBot="1" x14ac:dyDescent="0.3">
      <c r="B232" s="174"/>
      <c r="C232" s="174"/>
      <c r="D232" s="174"/>
      <c r="E232" s="175" t="s">
        <v>788</v>
      </c>
      <c r="F232" s="160"/>
      <c r="G232" s="160"/>
      <c r="H232" s="160"/>
      <c r="I232" s="160"/>
      <c r="J232" s="294"/>
      <c r="K232" s="294"/>
      <c r="L232" s="294"/>
      <c r="M232" s="294"/>
      <c r="N232" s="294"/>
      <c r="O232" s="294"/>
      <c r="P232" s="294"/>
      <c r="Q232" s="294"/>
      <c r="R232" s="294"/>
      <c r="S232" s="294"/>
      <c r="T232" s="294"/>
      <c r="U232" s="295"/>
      <c r="V232" s="295"/>
      <c r="W232" s="295"/>
      <c r="X232" s="296"/>
    </row>
    <row r="233" spans="2:24" ht="26.25" customHeight="1" x14ac:dyDescent="0.25">
      <c r="B233" s="170"/>
      <c r="C233" s="170"/>
      <c r="D233" s="170"/>
      <c r="E233" s="166" t="s">
        <v>564</v>
      </c>
      <c r="F233" s="157"/>
      <c r="G233" s="157"/>
      <c r="H233" s="157"/>
      <c r="I233" s="157"/>
      <c r="J233" s="281"/>
      <c r="K233" s="281"/>
      <c r="L233" s="281"/>
      <c r="M233" s="281"/>
      <c r="N233" s="281"/>
      <c r="O233" s="281"/>
      <c r="P233" s="281"/>
      <c r="Q233" s="281"/>
      <c r="R233" s="281"/>
      <c r="S233" s="281"/>
      <c r="T233" s="281"/>
      <c r="U233" s="282"/>
      <c r="V233" s="282"/>
      <c r="W233" s="282"/>
      <c r="X233" s="283"/>
    </row>
    <row r="234" spans="2:24" ht="26.25" customHeight="1" x14ac:dyDescent="0.25">
      <c r="B234" s="171"/>
      <c r="C234" s="171"/>
      <c r="D234" s="171"/>
      <c r="E234" s="156" t="s">
        <v>565</v>
      </c>
      <c r="F234" s="131"/>
      <c r="G234" s="131"/>
      <c r="H234" s="131"/>
      <c r="I234" s="131"/>
      <c r="J234" s="134"/>
      <c r="K234" s="134"/>
      <c r="L234" s="134"/>
      <c r="M234" s="134"/>
      <c r="N234" s="134"/>
      <c r="O234" s="134"/>
      <c r="P234" s="134"/>
      <c r="Q234" s="134"/>
      <c r="R234" s="134"/>
      <c r="S234" s="134"/>
      <c r="T234" s="134"/>
      <c r="U234" s="285"/>
      <c r="V234" s="285"/>
      <c r="W234" s="285"/>
      <c r="X234" s="286"/>
    </row>
    <row r="235" spans="2:24" ht="26.25" customHeight="1" thickBot="1" x14ac:dyDescent="0.3">
      <c r="B235" s="168"/>
      <c r="C235" s="168"/>
      <c r="D235" s="168"/>
      <c r="E235" s="169" t="s">
        <v>789</v>
      </c>
      <c r="F235" s="133"/>
      <c r="G235" s="133"/>
      <c r="H235" s="133"/>
      <c r="I235" s="133"/>
      <c r="J235" s="288"/>
      <c r="K235" s="288"/>
      <c r="L235" s="288"/>
      <c r="M235" s="288"/>
      <c r="N235" s="288"/>
      <c r="O235" s="288"/>
      <c r="P235" s="288"/>
      <c r="Q235" s="288"/>
      <c r="R235" s="288"/>
      <c r="S235" s="288"/>
      <c r="T235" s="288"/>
      <c r="U235" s="289"/>
      <c r="V235" s="289"/>
      <c r="W235" s="289"/>
      <c r="X235" s="290"/>
    </row>
    <row r="236" spans="2:24" ht="26.25" customHeight="1" x14ac:dyDescent="0.25">
      <c r="B236" s="172"/>
      <c r="C236" s="172"/>
      <c r="D236" s="172"/>
      <c r="E236" s="173" t="s">
        <v>566</v>
      </c>
      <c r="F236" s="132"/>
      <c r="G236" s="132"/>
      <c r="H236" s="132"/>
      <c r="I236" s="132"/>
      <c r="J236" s="291"/>
      <c r="K236" s="291"/>
      <c r="L236" s="291"/>
      <c r="M236" s="291"/>
      <c r="N236" s="291"/>
      <c r="O236" s="291"/>
      <c r="P236" s="291"/>
      <c r="Q236" s="291"/>
      <c r="R236" s="291"/>
      <c r="S236" s="291"/>
      <c r="T236" s="291"/>
      <c r="U236" s="292"/>
      <c r="V236" s="292"/>
      <c r="W236" s="292"/>
      <c r="X236" s="293"/>
    </row>
    <row r="237" spans="2:24" ht="26.25" customHeight="1" x14ac:dyDescent="0.25">
      <c r="B237" s="171"/>
      <c r="C237" s="171"/>
      <c r="D237" s="171"/>
      <c r="E237" s="156" t="s">
        <v>567</v>
      </c>
      <c r="F237" s="131"/>
      <c r="G237" s="131"/>
      <c r="H237" s="131"/>
      <c r="I237" s="131"/>
      <c r="J237" s="134"/>
      <c r="K237" s="134"/>
      <c r="L237" s="134"/>
      <c r="M237" s="134"/>
      <c r="N237" s="134"/>
      <c r="O237" s="134"/>
      <c r="P237" s="134"/>
      <c r="Q237" s="134"/>
      <c r="R237" s="134"/>
      <c r="S237" s="134"/>
      <c r="T237" s="134"/>
      <c r="U237" s="285"/>
      <c r="V237" s="285"/>
      <c r="W237" s="285"/>
      <c r="X237" s="286"/>
    </row>
    <row r="238" spans="2:24" ht="26.25" customHeight="1" thickBot="1" x14ac:dyDescent="0.3">
      <c r="B238" s="168"/>
      <c r="C238" s="168"/>
      <c r="D238" s="168"/>
      <c r="E238" s="156" t="s">
        <v>790</v>
      </c>
      <c r="F238" s="133"/>
      <c r="G238" s="133"/>
      <c r="H238" s="133"/>
      <c r="I238" s="133"/>
      <c r="J238" s="288"/>
      <c r="K238" s="288"/>
      <c r="L238" s="288"/>
      <c r="M238" s="288"/>
      <c r="N238" s="288"/>
      <c r="O238" s="288"/>
      <c r="P238" s="288"/>
      <c r="Q238" s="288"/>
      <c r="R238" s="288"/>
      <c r="S238" s="288"/>
      <c r="T238" s="288"/>
      <c r="U238" s="289"/>
      <c r="V238" s="289"/>
      <c r="W238" s="289"/>
      <c r="X238" s="290"/>
    </row>
    <row r="239" spans="2:24" x14ac:dyDescent="0.25">
      <c r="B239" s="27"/>
      <c r="C239" s="27"/>
      <c r="D239" s="27"/>
      <c r="E239" s="27"/>
      <c r="F239" s="27"/>
      <c r="G239" s="27"/>
      <c r="H239" s="27"/>
      <c r="I239" s="27"/>
      <c r="J239" s="27"/>
      <c r="K239" s="27"/>
      <c r="L239" s="27"/>
      <c r="M239" s="27"/>
      <c r="N239" s="27"/>
      <c r="O239" s="27"/>
      <c r="P239" s="27"/>
      <c r="Q239" s="27"/>
      <c r="R239" s="27"/>
      <c r="S239" s="27"/>
      <c r="T239" s="27"/>
      <c r="U239" s="27"/>
      <c r="V239" s="27"/>
      <c r="W239" s="27"/>
      <c r="X239" s="106"/>
    </row>
    <row r="240" spans="2:24" x14ac:dyDescent="0.25">
      <c r="B240" s="27"/>
      <c r="C240" s="27"/>
      <c r="D240" s="27"/>
      <c r="E240" s="27"/>
      <c r="F240" s="27"/>
      <c r="G240" s="27"/>
      <c r="H240" s="27"/>
      <c r="I240" s="27"/>
      <c r="J240" s="27"/>
      <c r="K240" s="27"/>
      <c r="L240" s="27"/>
      <c r="M240" s="27"/>
      <c r="N240" s="27"/>
      <c r="O240" s="27"/>
      <c r="P240" s="27"/>
      <c r="Q240" s="27"/>
      <c r="R240" s="27"/>
      <c r="S240" s="27"/>
      <c r="T240" s="27"/>
      <c r="U240" s="27"/>
      <c r="V240" s="27"/>
      <c r="W240" s="27"/>
      <c r="X240" s="106"/>
    </row>
    <row r="241" spans="2:24" x14ac:dyDescent="0.25">
      <c r="B241" s="27"/>
      <c r="C241" s="27"/>
      <c r="D241" s="27"/>
      <c r="E241" s="27"/>
      <c r="F241" s="27"/>
      <c r="G241" s="27"/>
      <c r="H241" s="27"/>
      <c r="I241" s="27"/>
      <c r="J241" s="27"/>
      <c r="K241" s="27"/>
      <c r="L241" s="27"/>
      <c r="M241" s="27"/>
      <c r="N241" s="27"/>
      <c r="O241" s="27"/>
      <c r="P241" s="27"/>
      <c r="Q241" s="27"/>
      <c r="R241" s="27"/>
      <c r="S241" s="27"/>
      <c r="T241" s="27"/>
      <c r="U241" s="27"/>
      <c r="V241" s="27"/>
      <c r="W241" s="27"/>
      <c r="X241" s="106"/>
    </row>
    <row r="242" spans="2:24" x14ac:dyDescent="0.25">
      <c r="B242" s="27"/>
      <c r="C242" s="27"/>
      <c r="D242" s="27"/>
      <c r="E242" s="27"/>
      <c r="F242" s="27"/>
      <c r="G242" s="27"/>
      <c r="H242" s="27"/>
      <c r="I242" s="27"/>
      <c r="J242" s="27"/>
      <c r="K242" s="27"/>
      <c r="L242" s="27"/>
      <c r="M242" s="27"/>
      <c r="N242" s="27"/>
      <c r="O242" s="27"/>
      <c r="P242" s="27"/>
      <c r="Q242" s="27"/>
      <c r="R242" s="27"/>
      <c r="S242" s="27"/>
      <c r="T242" s="27"/>
      <c r="U242" s="27"/>
      <c r="V242" s="27"/>
      <c r="W242" s="27"/>
      <c r="X242" s="106"/>
    </row>
    <row r="243" spans="2:24" x14ac:dyDescent="0.25">
      <c r="B243" s="27"/>
      <c r="C243" s="27"/>
      <c r="D243" s="27"/>
      <c r="E243" s="27"/>
      <c r="F243" s="27"/>
      <c r="G243" s="27"/>
      <c r="H243" s="27"/>
      <c r="I243" s="27"/>
      <c r="J243" s="27"/>
      <c r="K243" s="27"/>
      <c r="L243" s="27"/>
      <c r="M243" s="27"/>
      <c r="N243" s="27"/>
      <c r="O243" s="27"/>
      <c r="P243" s="27"/>
      <c r="Q243" s="27"/>
      <c r="R243" s="27"/>
      <c r="S243" s="27"/>
      <c r="T243" s="27"/>
      <c r="U243" s="27"/>
      <c r="V243" s="27"/>
      <c r="W243" s="27"/>
      <c r="X243" s="106"/>
    </row>
    <row r="244" spans="2:24" x14ac:dyDescent="0.25">
      <c r="B244" s="27"/>
      <c r="C244" s="27"/>
      <c r="D244" s="27"/>
      <c r="E244" s="27"/>
      <c r="F244" s="27"/>
      <c r="G244" s="27"/>
      <c r="H244" s="27"/>
      <c r="I244" s="27"/>
      <c r="J244" s="27"/>
      <c r="K244" s="27"/>
      <c r="L244" s="27"/>
      <c r="M244" s="27"/>
      <c r="N244" s="27"/>
      <c r="O244" s="27"/>
      <c r="P244" s="27"/>
      <c r="Q244" s="27"/>
      <c r="R244" s="27"/>
      <c r="S244" s="27"/>
      <c r="T244" s="27"/>
      <c r="U244" s="27"/>
      <c r="V244" s="27"/>
      <c r="W244" s="27"/>
      <c r="X244" s="106"/>
    </row>
    <row r="245" spans="2:24" x14ac:dyDescent="0.25">
      <c r="B245" s="27"/>
      <c r="C245" s="27"/>
      <c r="D245" s="27"/>
      <c r="E245" s="27"/>
      <c r="F245" s="27"/>
      <c r="G245" s="27"/>
      <c r="H245" s="27"/>
      <c r="I245" s="27"/>
      <c r="J245" s="27"/>
      <c r="K245" s="27"/>
      <c r="L245" s="27"/>
      <c r="M245" s="27"/>
      <c r="N245" s="27"/>
      <c r="O245" s="27"/>
      <c r="P245" s="27"/>
      <c r="Q245" s="27"/>
      <c r="R245" s="27"/>
      <c r="S245" s="27"/>
      <c r="T245" s="27"/>
      <c r="U245" s="27"/>
      <c r="V245" s="27"/>
      <c r="W245" s="27"/>
      <c r="X245" s="106"/>
    </row>
    <row r="246" spans="2:24" x14ac:dyDescent="0.25">
      <c r="B246" s="27"/>
      <c r="C246" s="27"/>
      <c r="D246" s="27"/>
      <c r="E246" s="27"/>
      <c r="F246" s="27"/>
      <c r="G246" s="27"/>
      <c r="H246" s="27"/>
      <c r="I246" s="27"/>
      <c r="J246" s="27"/>
      <c r="K246" s="27"/>
      <c r="L246" s="27"/>
      <c r="M246" s="27"/>
      <c r="N246" s="27"/>
      <c r="O246" s="27"/>
      <c r="P246" s="27"/>
      <c r="Q246" s="27"/>
      <c r="R246" s="27"/>
      <c r="S246" s="27"/>
      <c r="T246" s="27"/>
      <c r="U246" s="27"/>
      <c r="V246" s="27"/>
      <c r="W246" s="27"/>
      <c r="X246" s="106"/>
    </row>
    <row r="247" spans="2:24" ht="15.75" thickBot="1" x14ac:dyDescent="0.3">
      <c r="B247" s="186"/>
      <c r="C247" s="186"/>
      <c r="D247" s="186"/>
      <c r="E247" s="186"/>
      <c r="F247" s="186"/>
      <c r="G247" s="186"/>
      <c r="H247" s="186"/>
      <c r="I247" s="186"/>
      <c r="J247" s="186"/>
      <c r="K247" s="186"/>
      <c r="L247" s="186"/>
      <c r="M247" s="186"/>
      <c r="N247" s="186"/>
      <c r="O247" s="186"/>
      <c r="P247" s="186"/>
      <c r="Q247" s="186"/>
      <c r="R247" s="186"/>
      <c r="S247" s="186"/>
      <c r="T247" s="186"/>
      <c r="U247" s="186"/>
      <c r="V247" s="186"/>
      <c r="W247" s="186"/>
      <c r="X247" s="187"/>
    </row>
  </sheetData>
  <mergeCells count="8">
    <mergeCell ref="E3:V3"/>
    <mergeCell ref="E4:V4"/>
    <mergeCell ref="B5:X5"/>
    <mergeCell ref="B6:D6"/>
    <mergeCell ref="J6:X6"/>
    <mergeCell ref="B2:C4"/>
    <mergeCell ref="E6:I6"/>
    <mergeCell ref="E2:V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'0 - CRITERIOS'!$E$111:$E$113</xm:f>
          </x14:formula1>
          <xm:sqref>H9:I18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67"/>
  <sheetViews>
    <sheetView zoomScale="50" zoomScaleNormal="50" workbookViewId="0">
      <selection activeCell="AE15" sqref="AE15"/>
    </sheetView>
  </sheetViews>
  <sheetFormatPr baseColWidth="10" defaultColWidth="11.42578125" defaultRowHeight="15.75" x14ac:dyDescent="0.25"/>
  <cols>
    <col min="1" max="1" width="3.28515625" style="3" customWidth="1"/>
    <col min="2" max="2" width="9.85546875" style="3" customWidth="1"/>
    <col min="3" max="3" width="12.42578125" style="3" customWidth="1"/>
    <col min="4" max="4" width="9.5703125" style="3" customWidth="1"/>
    <col min="5" max="5" width="11.7109375" style="3" customWidth="1"/>
    <col min="6" max="6" width="8.85546875" style="3" customWidth="1"/>
    <col min="7" max="7" width="11.7109375" style="3" customWidth="1"/>
    <col min="8" max="8" width="12.7109375" style="3" customWidth="1"/>
    <col min="9" max="9" width="13.140625" style="3" customWidth="1"/>
    <col min="10" max="10" width="13.7109375" style="3" customWidth="1"/>
    <col min="11" max="11" width="13.85546875" style="3" customWidth="1"/>
    <col min="12" max="12" width="13.28515625" style="3" customWidth="1"/>
    <col min="13" max="13" width="8.85546875" style="3" customWidth="1"/>
    <col min="14" max="14" width="9.42578125" style="3" customWidth="1"/>
    <col min="15" max="15" width="10.28515625" style="3" customWidth="1"/>
    <col min="16" max="16" width="9.42578125" style="3" customWidth="1"/>
    <col min="17" max="16384" width="11.42578125" style="3"/>
  </cols>
  <sheetData>
    <row r="1" spans="2:17" ht="14.25" customHeight="1" x14ac:dyDescent="0.25"/>
    <row r="2" spans="2:17" ht="21.75" customHeight="1" x14ac:dyDescent="0.25">
      <c r="B2" s="1030"/>
      <c r="C2" s="1031"/>
      <c r="D2" s="1032"/>
      <c r="E2" s="1021" t="s">
        <v>569</v>
      </c>
      <c r="F2" s="1022"/>
      <c r="G2" s="1041" t="s">
        <v>585</v>
      </c>
      <c r="H2" s="1042"/>
      <c r="I2" s="1042"/>
      <c r="J2" s="1042"/>
      <c r="K2" s="1042"/>
      <c r="L2" s="1043"/>
      <c r="M2" s="1021" t="s">
        <v>570</v>
      </c>
      <c r="N2" s="1022"/>
      <c r="O2" s="1047" t="s">
        <v>588</v>
      </c>
      <c r="P2" s="1048"/>
    </row>
    <row r="3" spans="2:17" ht="21.75" customHeight="1" x14ac:dyDescent="0.25">
      <c r="B3" s="1033"/>
      <c r="C3" s="1034"/>
      <c r="D3" s="1035"/>
      <c r="E3" s="1039"/>
      <c r="F3" s="1040"/>
      <c r="G3" s="1044"/>
      <c r="H3" s="1045"/>
      <c r="I3" s="1045"/>
      <c r="J3" s="1045"/>
      <c r="K3" s="1045"/>
      <c r="L3" s="1046"/>
      <c r="M3" s="1023"/>
      <c r="N3" s="1024"/>
      <c r="O3" s="1049"/>
      <c r="P3" s="1050"/>
    </row>
    <row r="4" spans="2:17" ht="15.75" customHeight="1" x14ac:dyDescent="0.25">
      <c r="B4" s="1033"/>
      <c r="C4" s="1034"/>
      <c r="D4" s="1035"/>
      <c r="E4" s="1021" t="s">
        <v>571</v>
      </c>
      <c r="F4" s="1022"/>
      <c r="G4" s="1015" t="s">
        <v>586</v>
      </c>
      <c r="H4" s="1016"/>
      <c r="I4" s="1016"/>
      <c r="J4" s="1016"/>
      <c r="K4" s="1016"/>
      <c r="L4" s="1017"/>
      <c r="M4" s="1021" t="s">
        <v>572</v>
      </c>
      <c r="N4" s="1022"/>
      <c r="O4" s="1047">
        <v>2</v>
      </c>
      <c r="P4" s="1048"/>
    </row>
    <row r="5" spans="2:17" ht="16.5" customHeight="1" x14ac:dyDescent="0.25">
      <c r="B5" s="1033"/>
      <c r="C5" s="1034"/>
      <c r="D5" s="1035"/>
      <c r="E5" s="1039"/>
      <c r="F5" s="1040"/>
      <c r="G5" s="1018"/>
      <c r="H5" s="1019"/>
      <c r="I5" s="1019"/>
      <c r="J5" s="1019"/>
      <c r="K5" s="1019"/>
      <c r="L5" s="1020"/>
      <c r="M5" s="1023"/>
      <c r="N5" s="1024"/>
      <c r="O5" s="1049"/>
      <c r="P5" s="1050"/>
    </row>
    <row r="6" spans="2:17" ht="21.75" customHeight="1" x14ac:dyDescent="0.25">
      <c r="B6" s="1033"/>
      <c r="C6" s="1034"/>
      <c r="D6" s="1035"/>
      <c r="E6" s="1021" t="s">
        <v>152</v>
      </c>
      <c r="F6" s="1022"/>
      <c r="G6" s="1015" t="s">
        <v>587</v>
      </c>
      <c r="H6" s="1016"/>
      <c r="I6" s="1016"/>
      <c r="J6" s="1016"/>
      <c r="K6" s="1016"/>
      <c r="L6" s="1017"/>
      <c r="M6" s="1021" t="s">
        <v>573</v>
      </c>
      <c r="N6" s="1022"/>
      <c r="O6" s="1025">
        <v>43776</v>
      </c>
      <c r="P6" s="1026"/>
    </row>
    <row r="7" spans="2:17" ht="21.75" customHeight="1" x14ac:dyDescent="0.25">
      <c r="B7" s="1036"/>
      <c r="C7" s="1037"/>
      <c r="D7" s="1038"/>
      <c r="E7" s="1023"/>
      <c r="F7" s="1024"/>
      <c r="G7" s="1018"/>
      <c r="H7" s="1019"/>
      <c r="I7" s="1019"/>
      <c r="J7" s="1019"/>
      <c r="K7" s="1019"/>
      <c r="L7" s="1020"/>
      <c r="M7" s="1023"/>
      <c r="N7" s="1024"/>
      <c r="O7" s="1027"/>
      <c r="P7" s="1028"/>
    </row>
    <row r="8" spans="2:17" ht="31.5" customHeight="1" x14ac:dyDescent="0.25">
      <c r="B8" s="1029" t="s">
        <v>856</v>
      </c>
      <c r="C8" s="1029"/>
      <c r="D8" s="1029"/>
      <c r="E8" s="1029"/>
      <c r="F8" s="1029"/>
      <c r="G8" s="1029"/>
      <c r="H8" s="1029"/>
      <c r="I8" s="1029"/>
      <c r="J8" s="1029"/>
      <c r="K8" s="1029"/>
      <c r="L8" s="1029"/>
      <c r="M8" s="1029"/>
      <c r="N8" s="1029"/>
      <c r="O8" s="1029"/>
      <c r="P8" s="1029"/>
    </row>
    <row r="9" spans="2:17" ht="43.5" customHeight="1" x14ac:dyDescent="0.25">
      <c r="B9" s="1051" t="s">
        <v>581</v>
      </c>
      <c r="C9" s="1051"/>
      <c r="D9" s="1051"/>
      <c r="E9" s="1052"/>
      <c r="F9" s="1052"/>
      <c r="G9" s="1052"/>
      <c r="H9" s="1052"/>
      <c r="I9" s="1052"/>
      <c r="J9" s="1052"/>
      <c r="K9" s="1052"/>
      <c r="L9" s="1052"/>
      <c r="M9" s="1052"/>
      <c r="N9" s="1052"/>
      <c r="O9" s="1052"/>
      <c r="P9" s="1052"/>
      <c r="Q9" s="4"/>
    </row>
    <row r="10" spans="2:17" ht="109.5" customHeight="1" x14ac:dyDescent="0.25">
      <c r="B10" s="1069" t="s">
        <v>578</v>
      </c>
      <c r="C10" s="1070"/>
      <c r="D10" s="1071"/>
      <c r="E10" s="1072"/>
      <c r="F10" s="1073"/>
      <c r="G10" s="1073"/>
      <c r="H10" s="1073"/>
      <c r="I10" s="1073"/>
      <c r="J10" s="1073"/>
      <c r="K10" s="1073"/>
      <c r="L10" s="1073"/>
      <c r="M10" s="1073"/>
      <c r="N10" s="1073"/>
      <c r="O10" s="1073"/>
      <c r="P10" s="1074"/>
      <c r="Q10" s="4"/>
    </row>
    <row r="11" spans="2:17" ht="109.5" customHeight="1" x14ac:dyDescent="0.25">
      <c r="B11" s="1051" t="s">
        <v>579</v>
      </c>
      <c r="C11" s="1051"/>
      <c r="D11" s="1051"/>
      <c r="E11" s="1078"/>
      <c r="F11" s="1078"/>
      <c r="G11" s="1078"/>
      <c r="H11" s="1078"/>
      <c r="I11" s="1078"/>
      <c r="J11" s="1078"/>
      <c r="K11" s="1078"/>
      <c r="L11" s="1078"/>
      <c r="M11" s="1078"/>
      <c r="N11" s="1078"/>
      <c r="O11" s="1078"/>
      <c r="P11" s="1078"/>
      <c r="Q11" s="4"/>
    </row>
    <row r="12" spans="2:17" ht="109.5" customHeight="1" x14ac:dyDescent="0.25">
      <c r="B12" s="1051" t="s">
        <v>580</v>
      </c>
      <c r="C12" s="1051"/>
      <c r="D12" s="1051"/>
      <c r="E12" s="1078"/>
      <c r="F12" s="1078"/>
      <c r="G12" s="1078"/>
      <c r="H12" s="1078"/>
      <c r="I12" s="1078"/>
      <c r="J12" s="1078"/>
      <c r="K12" s="1078"/>
      <c r="L12" s="1078"/>
      <c r="M12" s="1078"/>
      <c r="N12" s="1078"/>
      <c r="O12" s="1078"/>
      <c r="P12" s="1078"/>
      <c r="Q12" s="4"/>
    </row>
    <row r="13" spans="2:17" ht="109.5" customHeight="1" x14ac:dyDescent="0.25">
      <c r="B13" s="1051" t="s">
        <v>582</v>
      </c>
      <c r="C13" s="1051"/>
      <c r="D13" s="1051"/>
      <c r="E13" s="1079"/>
      <c r="F13" s="1079"/>
      <c r="G13" s="1079"/>
      <c r="H13" s="1079"/>
      <c r="I13" s="1079"/>
      <c r="J13" s="1079"/>
      <c r="K13" s="1079"/>
      <c r="L13" s="1079"/>
      <c r="M13" s="1079"/>
      <c r="N13" s="1079"/>
      <c r="O13" s="1079"/>
      <c r="P13" s="1079"/>
      <c r="Q13" s="4"/>
    </row>
    <row r="14" spans="2:17" ht="109.5" customHeight="1" x14ac:dyDescent="0.25">
      <c r="B14" s="1051" t="s">
        <v>583</v>
      </c>
      <c r="C14" s="1051"/>
      <c r="D14" s="1051"/>
      <c r="E14" s="1067"/>
      <c r="F14" s="1067"/>
      <c r="G14" s="1067"/>
      <c r="H14" s="1067"/>
      <c r="I14" s="1067"/>
      <c r="J14" s="1067"/>
      <c r="K14" s="1067"/>
      <c r="L14" s="1067"/>
      <c r="M14" s="1067"/>
      <c r="N14" s="1067"/>
      <c r="O14" s="1067"/>
      <c r="P14" s="1067"/>
      <c r="Q14" s="4"/>
    </row>
    <row r="15" spans="2:17" ht="109.5" customHeight="1" x14ac:dyDescent="0.25">
      <c r="B15" s="1069" t="s">
        <v>584</v>
      </c>
      <c r="C15" s="1070"/>
      <c r="D15" s="1071"/>
      <c r="E15" s="1075"/>
      <c r="F15" s="1076"/>
      <c r="G15" s="1076"/>
      <c r="H15" s="1076"/>
      <c r="I15" s="1076"/>
      <c r="J15" s="1076"/>
      <c r="K15" s="1076"/>
      <c r="L15" s="1076"/>
      <c r="M15" s="1076"/>
      <c r="N15" s="1076"/>
      <c r="O15" s="1076"/>
      <c r="P15" s="1077"/>
      <c r="Q15" s="4"/>
    </row>
    <row r="16" spans="2:17" ht="109.5" customHeight="1" x14ac:dyDescent="0.25">
      <c r="B16" s="1064" t="s">
        <v>798</v>
      </c>
      <c r="C16" s="1064"/>
      <c r="D16" s="1064"/>
      <c r="E16" s="1075"/>
      <c r="F16" s="1076"/>
      <c r="G16" s="1076"/>
      <c r="H16" s="1076"/>
      <c r="I16" s="1076"/>
      <c r="J16" s="1076"/>
      <c r="K16" s="1076"/>
      <c r="L16" s="1076"/>
      <c r="M16" s="1076"/>
      <c r="N16" s="1076"/>
      <c r="O16" s="1076"/>
      <c r="P16" s="1077"/>
      <c r="Q16" s="4"/>
    </row>
    <row r="17" spans="2:17" ht="109.5" customHeight="1" x14ac:dyDescent="0.25">
      <c r="B17" s="1064" t="s">
        <v>796</v>
      </c>
      <c r="C17" s="1064"/>
      <c r="D17" s="1064"/>
      <c r="E17" s="1068"/>
      <c r="F17" s="1068"/>
      <c r="G17" s="1068"/>
      <c r="H17" s="1068"/>
      <c r="I17" s="1068"/>
      <c r="J17" s="1068"/>
      <c r="K17" s="1068"/>
      <c r="L17" s="1068"/>
      <c r="M17" s="1068"/>
      <c r="N17" s="1068"/>
      <c r="O17" s="1068"/>
      <c r="P17" s="1068"/>
    </row>
    <row r="18" spans="2:17" ht="109.5" customHeight="1" x14ac:dyDescent="0.25">
      <c r="B18" s="1064" t="s">
        <v>799</v>
      </c>
      <c r="C18" s="1064"/>
      <c r="D18" s="1064"/>
      <c r="E18" s="1065"/>
      <c r="F18" s="1065"/>
      <c r="G18" s="1065"/>
      <c r="H18" s="1065"/>
      <c r="I18" s="1065"/>
      <c r="J18" s="1065"/>
      <c r="K18" s="1065"/>
      <c r="L18" s="1065"/>
      <c r="M18" s="1065"/>
      <c r="N18" s="1065"/>
      <c r="O18" s="1065"/>
      <c r="P18" s="1066"/>
      <c r="Q18" s="4"/>
    </row>
    <row r="19" spans="2:17" ht="20.25" x14ac:dyDescent="0.25">
      <c r="B19" s="5" t="s">
        <v>574</v>
      </c>
      <c r="C19" s="6"/>
      <c r="D19" s="6"/>
      <c r="E19" s="6"/>
      <c r="F19" s="6"/>
      <c r="G19" s="6"/>
      <c r="H19" s="6"/>
      <c r="I19" s="6"/>
      <c r="J19" s="6"/>
      <c r="K19" s="6"/>
      <c r="L19" s="6"/>
      <c r="M19" s="6"/>
      <c r="N19" s="6"/>
      <c r="O19" s="6"/>
      <c r="P19" s="7"/>
      <c r="Q19" s="4"/>
    </row>
    <row r="20" spans="2:17" x14ac:dyDescent="0.25">
      <c r="B20" s="8"/>
      <c r="C20" s="9"/>
      <c r="D20" s="9"/>
      <c r="E20" s="9"/>
      <c r="F20" s="9"/>
      <c r="G20" s="9"/>
      <c r="H20" s="9"/>
      <c r="I20" s="9"/>
      <c r="J20" s="9"/>
      <c r="K20" s="9"/>
      <c r="L20" s="9"/>
      <c r="M20" s="9"/>
      <c r="N20" s="9"/>
      <c r="O20" s="9"/>
      <c r="P20" s="10"/>
      <c r="Q20" s="4"/>
    </row>
    <row r="21" spans="2:17" x14ac:dyDescent="0.25">
      <c r="B21" s="8"/>
      <c r="C21" s="9"/>
      <c r="D21" s="9"/>
      <c r="E21" s="9"/>
      <c r="F21" s="9"/>
      <c r="G21" s="9"/>
      <c r="H21" s="9"/>
      <c r="I21" s="9"/>
      <c r="J21" s="9"/>
      <c r="K21" s="9"/>
      <c r="L21" s="9"/>
      <c r="M21" s="9"/>
      <c r="N21" s="9"/>
      <c r="O21" s="9"/>
      <c r="P21" s="10"/>
      <c r="Q21" s="4"/>
    </row>
    <row r="22" spans="2:17" x14ac:dyDescent="0.25">
      <c r="B22" s="8"/>
      <c r="C22" s="1061"/>
      <c r="D22" s="1061"/>
      <c r="E22" s="1061"/>
      <c r="F22" s="1061"/>
      <c r="G22" s="1061"/>
      <c r="H22" s="1061"/>
      <c r="I22" s="9"/>
      <c r="J22" s="1062"/>
      <c r="K22" s="1062"/>
      <c r="L22" s="1062"/>
      <c r="M22" s="1062"/>
      <c r="N22" s="1062"/>
      <c r="O22" s="1062"/>
      <c r="P22" s="10"/>
    </row>
    <row r="23" spans="2:17" ht="25.5" customHeight="1" x14ac:dyDescent="0.25">
      <c r="B23" s="8"/>
      <c r="C23" s="11" t="s">
        <v>716</v>
      </c>
      <c r="D23" s="11"/>
      <c r="E23" s="11"/>
      <c r="F23" s="11"/>
      <c r="G23" s="11"/>
      <c r="H23" s="11"/>
      <c r="I23" s="11"/>
      <c r="J23" s="11"/>
      <c r="K23" s="11"/>
      <c r="L23" s="11"/>
      <c r="M23" s="9"/>
      <c r="N23" s="9"/>
      <c r="O23" s="9"/>
      <c r="P23" s="10"/>
    </row>
    <row r="24" spans="2:17" ht="25.5" customHeight="1" x14ac:dyDescent="0.25">
      <c r="B24" s="8"/>
      <c r="C24" s="11" t="s">
        <v>575</v>
      </c>
      <c r="D24" s="1063"/>
      <c r="E24" s="1063"/>
      <c r="F24" s="1063"/>
      <c r="G24" s="1063"/>
      <c r="H24" s="1063"/>
      <c r="I24" s="11"/>
      <c r="J24" s="11"/>
      <c r="K24" s="1054"/>
      <c r="L24" s="1054"/>
      <c r="M24" s="1054"/>
      <c r="N24" s="1054"/>
      <c r="O24" s="1054"/>
      <c r="P24" s="10"/>
    </row>
    <row r="25" spans="2:17" ht="42" customHeight="1" x14ac:dyDescent="0.25">
      <c r="B25" s="8"/>
      <c r="C25" s="11" t="s">
        <v>576</v>
      </c>
      <c r="D25" s="1053"/>
      <c r="E25" s="1053"/>
      <c r="F25" s="1053"/>
      <c r="G25" s="1053"/>
      <c r="H25" s="1053"/>
      <c r="I25" s="11"/>
      <c r="J25" s="11"/>
      <c r="K25" s="1054"/>
      <c r="L25" s="1054"/>
      <c r="M25" s="1054"/>
      <c r="N25" s="1054"/>
      <c r="O25" s="1054"/>
      <c r="P25" s="10"/>
    </row>
    <row r="26" spans="2:17" ht="35.25" customHeight="1" x14ac:dyDescent="0.25">
      <c r="B26" s="12"/>
      <c r="C26" s="13"/>
      <c r="D26" s="13"/>
      <c r="E26" s="13"/>
      <c r="F26" s="13"/>
      <c r="G26" s="13"/>
      <c r="H26" s="13"/>
      <c r="I26" s="13"/>
      <c r="J26" s="13"/>
      <c r="K26" s="13"/>
      <c r="L26" s="13"/>
      <c r="M26" s="13"/>
      <c r="N26" s="13"/>
      <c r="O26" s="13"/>
      <c r="P26" s="14"/>
    </row>
    <row r="27" spans="2:17" x14ac:dyDescent="0.25">
      <c r="B27" s="1055" t="s">
        <v>577</v>
      </c>
      <c r="C27" s="1056"/>
      <c r="D27" s="1056"/>
      <c r="E27" s="1056"/>
      <c r="F27" s="1056"/>
      <c r="G27" s="1056"/>
      <c r="H27" s="1056"/>
      <c r="I27" s="1056"/>
      <c r="J27" s="1056"/>
      <c r="K27" s="1056"/>
      <c r="L27" s="1056"/>
      <c r="M27" s="1056"/>
      <c r="N27" s="1056"/>
      <c r="O27" s="1056"/>
      <c r="P27" s="1057"/>
    </row>
    <row r="28" spans="2:17" x14ac:dyDescent="0.25">
      <c r="B28" s="1058"/>
      <c r="C28" s="1059"/>
      <c r="D28" s="1059"/>
      <c r="E28" s="1059"/>
      <c r="F28" s="1059"/>
      <c r="G28" s="1059"/>
      <c r="H28" s="1059"/>
      <c r="I28" s="1059"/>
      <c r="J28" s="1059"/>
      <c r="K28" s="1059"/>
      <c r="L28" s="1059"/>
      <c r="M28" s="1059"/>
      <c r="N28" s="1059"/>
      <c r="O28" s="1059"/>
      <c r="P28" s="1060"/>
    </row>
    <row r="29" spans="2:17" x14ac:dyDescent="0.25">
      <c r="B29" s="1058"/>
      <c r="C29" s="1059"/>
      <c r="D29" s="1059"/>
      <c r="E29" s="1059"/>
      <c r="F29" s="1059"/>
      <c r="G29" s="1059"/>
      <c r="H29" s="1059"/>
      <c r="I29" s="1059"/>
      <c r="J29" s="1059"/>
      <c r="K29" s="1059"/>
      <c r="L29" s="1059"/>
      <c r="M29" s="1059"/>
      <c r="N29" s="1059"/>
      <c r="O29" s="1059"/>
      <c r="P29" s="1060"/>
    </row>
    <row r="30" spans="2:17" x14ac:dyDescent="0.25">
      <c r="B30" s="15"/>
      <c r="C30" s="16"/>
      <c r="D30" s="16"/>
      <c r="E30" s="16"/>
      <c r="F30" s="16"/>
      <c r="G30" s="16"/>
      <c r="H30" s="16"/>
      <c r="I30" s="16"/>
      <c r="J30" s="16"/>
      <c r="K30" s="16"/>
      <c r="L30" s="16"/>
      <c r="M30" s="16"/>
      <c r="N30" s="17"/>
      <c r="O30" s="17"/>
      <c r="P30" s="18"/>
    </row>
    <row r="31" spans="2:17" x14ac:dyDescent="0.25">
      <c r="B31" s="19"/>
      <c r="C31" s="16"/>
      <c r="D31" s="16"/>
      <c r="E31" s="16"/>
      <c r="F31" s="16"/>
      <c r="G31" s="16"/>
      <c r="H31" s="16"/>
      <c r="I31" s="16"/>
      <c r="J31" s="16"/>
      <c r="K31" s="16"/>
      <c r="L31" s="16"/>
      <c r="M31" s="16"/>
      <c r="N31" s="16"/>
      <c r="O31" s="16"/>
      <c r="P31" s="20"/>
    </row>
    <row r="32" spans="2:17" x14ac:dyDescent="0.25">
      <c r="B32" s="21"/>
      <c r="C32" s="22"/>
      <c r="D32" s="22"/>
      <c r="E32" s="22"/>
      <c r="F32" s="22"/>
      <c r="G32" s="22"/>
      <c r="H32" s="22"/>
      <c r="I32" s="22"/>
      <c r="J32" s="22"/>
      <c r="K32" s="22"/>
      <c r="L32" s="22"/>
      <c r="M32" s="22"/>
      <c r="N32" s="22"/>
      <c r="O32" s="22"/>
      <c r="P32" s="23"/>
    </row>
    <row r="33" spans="2:16" x14ac:dyDescent="0.25">
      <c r="B33" s="4"/>
      <c r="C33" s="4"/>
      <c r="D33" s="4"/>
      <c r="E33" s="4"/>
      <c r="F33" s="4"/>
      <c r="G33" s="4"/>
      <c r="H33" s="4"/>
      <c r="I33" s="4"/>
      <c r="J33" s="4"/>
      <c r="K33" s="4"/>
      <c r="L33" s="4"/>
      <c r="M33" s="4"/>
      <c r="N33" s="4"/>
      <c r="O33" s="4"/>
      <c r="P33" s="4"/>
    </row>
    <row r="34" spans="2:16" x14ac:dyDescent="0.25">
      <c r="B34" s="4"/>
      <c r="C34" s="4"/>
      <c r="D34" s="4"/>
      <c r="E34" s="4"/>
      <c r="F34" s="4"/>
      <c r="G34" s="4"/>
      <c r="H34" s="4"/>
      <c r="I34" s="4"/>
      <c r="J34" s="4"/>
      <c r="K34" s="4"/>
      <c r="L34" s="4"/>
      <c r="M34" s="4"/>
      <c r="N34" s="4"/>
      <c r="O34" s="4"/>
      <c r="P34" s="4"/>
    </row>
    <row r="35" spans="2:16" x14ac:dyDescent="0.25">
      <c r="B35" s="4"/>
      <c r="C35" s="4"/>
      <c r="D35" s="4"/>
      <c r="E35" s="4"/>
      <c r="F35" s="4"/>
      <c r="G35" s="4"/>
      <c r="H35" s="4"/>
      <c r="I35" s="4"/>
      <c r="J35" s="4"/>
      <c r="K35" s="4"/>
      <c r="L35" s="4"/>
      <c r="M35" s="4"/>
      <c r="N35" s="4"/>
      <c r="O35" s="4"/>
      <c r="P35" s="4"/>
    </row>
    <row r="36" spans="2:16" x14ac:dyDescent="0.25">
      <c r="B36" s="4"/>
      <c r="C36" s="4"/>
      <c r="D36" s="4"/>
      <c r="E36" s="4"/>
      <c r="F36" s="4"/>
      <c r="G36" s="4"/>
      <c r="H36" s="4"/>
      <c r="I36" s="4"/>
      <c r="J36" s="4"/>
      <c r="K36" s="4"/>
      <c r="L36" s="4"/>
      <c r="M36" s="4"/>
      <c r="N36" s="4"/>
      <c r="O36" s="4"/>
      <c r="P36" s="4"/>
    </row>
    <row r="37" spans="2:16" x14ac:dyDescent="0.25">
      <c r="B37" s="4"/>
      <c r="C37" s="4"/>
      <c r="D37" s="4"/>
      <c r="E37" s="4"/>
      <c r="F37" s="4"/>
      <c r="G37" s="4"/>
      <c r="H37" s="4"/>
      <c r="I37" s="4"/>
      <c r="J37" s="4"/>
      <c r="K37" s="4"/>
      <c r="L37" s="4"/>
      <c r="M37" s="4"/>
      <c r="N37" s="4"/>
      <c r="O37" s="4"/>
      <c r="P37" s="4"/>
    </row>
    <row r="38" spans="2:16" x14ac:dyDescent="0.25">
      <c r="B38" s="4"/>
      <c r="C38" s="4"/>
      <c r="D38" s="4"/>
      <c r="E38" s="4"/>
      <c r="F38" s="4"/>
      <c r="G38" s="4"/>
      <c r="H38" s="4"/>
      <c r="I38" s="4"/>
      <c r="J38" s="4"/>
      <c r="K38" s="4"/>
      <c r="L38" s="4"/>
      <c r="M38" s="4"/>
      <c r="N38" s="4"/>
      <c r="O38" s="4"/>
      <c r="P38" s="4"/>
    </row>
    <row r="39" spans="2:16" x14ac:dyDescent="0.25">
      <c r="B39" s="4"/>
      <c r="C39" s="4"/>
      <c r="D39" s="4"/>
      <c r="E39" s="4"/>
      <c r="F39" s="4"/>
      <c r="G39" s="4"/>
      <c r="H39" s="4"/>
      <c r="I39" s="4"/>
      <c r="J39" s="4"/>
      <c r="K39" s="4"/>
      <c r="L39" s="4"/>
      <c r="M39" s="4"/>
      <c r="N39" s="4"/>
      <c r="O39" s="4"/>
      <c r="P39" s="4"/>
    </row>
    <row r="40" spans="2:16" x14ac:dyDescent="0.25">
      <c r="B40" s="4"/>
      <c r="C40" s="4"/>
      <c r="D40" s="4"/>
      <c r="E40" s="4"/>
      <c r="F40" s="4"/>
      <c r="G40" s="4"/>
      <c r="H40" s="4"/>
      <c r="I40" s="4"/>
      <c r="J40" s="4"/>
      <c r="K40" s="4"/>
      <c r="L40" s="4"/>
      <c r="M40" s="4"/>
      <c r="N40" s="4"/>
      <c r="O40" s="4"/>
      <c r="P40" s="4"/>
    </row>
    <row r="41" spans="2:16" x14ac:dyDescent="0.25">
      <c r="B41" s="4"/>
      <c r="C41" s="4"/>
      <c r="D41" s="4"/>
      <c r="E41" s="4"/>
      <c r="F41" s="4"/>
      <c r="G41" s="4"/>
      <c r="H41" s="4"/>
      <c r="I41" s="4"/>
      <c r="J41" s="4"/>
      <c r="K41" s="4"/>
      <c r="L41" s="4"/>
      <c r="M41" s="4"/>
      <c r="N41" s="4"/>
      <c r="O41" s="4"/>
      <c r="P41" s="4"/>
    </row>
    <row r="42" spans="2:16" x14ac:dyDescent="0.25">
      <c r="B42" s="4"/>
      <c r="C42" s="4"/>
      <c r="D42" s="4"/>
      <c r="E42" s="4"/>
      <c r="F42" s="4"/>
      <c r="G42" s="4"/>
      <c r="H42" s="4"/>
      <c r="I42" s="4"/>
      <c r="J42" s="4"/>
      <c r="K42" s="4"/>
      <c r="L42" s="4"/>
      <c r="M42" s="4"/>
      <c r="N42" s="4"/>
      <c r="O42" s="4"/>
      <c r="P42" s="4"/>
    </row>
    <row r="43" spans="2:16" x14ac:dyDescent="0.25">
      <c r="B43" s="4"/>
      <c r="C43" s="4"/>
      <c r="D43" s="4"/>
      <c r="E43" s="4"/>
      <c r="F43" s="4"/>
      <c r="G43" s="4"/>
      <c r="H43" s="4"/>
      <c r="I43" s="4"/>
      <c r="J43" s="4"/>
      <c r="K43" s="4"/>
      <c r="L43" s="4"/>
      <c r="M43" s="4"/>
      <c r="N43" s="4"/>
      <c r="O43" s="4"/>
      <c r="P43" s="4"/>
    </row>
    <row r="44" spans="2:16" x14ac:dyDescent="0.25">
      <c r="B44" s="4"/>
      <c r="C44" s="4"/>
      <c r="D44" s="4"/>
      <c r="E44" s="4"/>
      <c r="F44" s="4"/>
      <c r="G44" s="4"/>
      <c r="H44" s="4"/>
      <c r="I44" s="4"/>
      <c r="J44" s="4"/>
      <c r="K44" s="4"/>
      <c r="L44" s="4"/>
      <c r="M44" s="4"/>
      <c r="N44" s="4"/>
      <c r="O44" s="4"/>
      <c r="P44" s="4"/>
    </row>
    <row r="45" spans="2:16" x14ac:dyDescent="0.25">
      <c r="B45" s="4"/>
      <c r="C45" s="4"/>
      <c r="D45" s="4"/>
      <c r="E45" s="4"/>
      <c r="F45" s="4"/>
      <c r="G45" s="4"/>
      <c r="H45" s="4"/>
      <c r="I45" s="4"/>
      <c r="J45" s="4"/>
      <c r="K45" s="4"/>
      <c r="L45" s="4"/>
      <c r="M45" s="4"/>
      <c r="N45" s="4"/>
      <c r="O45" s="4"/>
      <c r="P45" s="4"/>
    </row>
    <row r="46" spans="2:16" x14ac:dyDescent="0.25">
      <c r="B46" s="4"/>
      <c r="C46" s="4"/>
      <c r="D46" s="4"/>
      <c r="E46" s="4"/>
      <c r="F46" s="4"/>
      <c r="G46" s="4"/>
      <c r="H46" s="4"/>
      <c r="I46" s="4"/>
      <c r="J46" s="4"/>
      <c r="K46" s="4"/>
      <c r="L46" s="4"/>
      <c r="M46" s="4"/>
      <c r="N46" s="4"/>
      <c r="O46" s="4"/>
      <c r="P46" s="4"/>
    </row>
    <row r="47" spans="2:16" x14ac:dyDescent="0.25">
      <c r="B47" s="4"/>
      <c r="C47" s="4"/>
      <c r="D47" s="4"/>
      <c r="E47" s="4"/>
      <c r="F47" s="4"/>
      <c r="G47" s="4"/>
      <c r="H47" s="4"/>
      <c r="I47" s="4"/>
      <c r="J47" s="4"/>
      <c r="K47" s="4"/>
      <c r="L47" s="4"/>
      <c r="M47" s="4"/>
      <c r="N47" s="4"/>
      <c r="O47" s="4"/>
      <c r="P47" s="4"/>
    </row>
    <row r="48" spans="2:16" x14ac:dyDescent="0.25">
      <c r="B48" s="4"/>
      <c r="C48" s="4"/>
      <c r="D48" s="4"/>
      <c r="E48" s="4"/>
      <c r="F48" s="4"/>
      <c r="G48" s="4"/>
      <c r="H48" s="4"/>
      <c r="I48" s="4"/>
      <c r="J48" s="4"/>
      <c r="K48" s="4"/>
      <c r="L48" s="4"/>
      <c r="M48" s="4"/>
      <c r="N48" s="4"/>
      <c r="O48" s="4"/>
      <c r="P48" s="4"/>
    </row>
    <row r="49" spans="2:16" x14ac:dyDescent="0.25">
      <c r="B49" s="4"/>
      <c r="C49" s="4"/>
      <c r="D49" s="4"/>
      <c r="E49" s="4"/>
      <c r="F49" s="4"/>
      <c r="G49" s="4"/>
      <c r="H49" s="4"/>
      <c r="I49" s="4"/>
      <c r="J49" s="4"/>
      <c r="K49" s="4"/>
      <c r="L49" s="4"/>
      <c r="M49" s="4"/>
      <c r="N49" s="4"/>
      <c r="O49" s="4"/>
      <c r="P49" s="4"/>
    </row>
    <row r="50" spans="2:16" x14ac:dyDescent="0.25">
      <c r="B50" s="4"/>
      <c r="C50" s="4"/>
      <c r="D50" s="4"/>
      <c r="E50" s="4"/>
      <c r="F50" s="4"/>
      <c r="G50" s="4"/>
      <c r="H50" s="4"/>
      <c r="I50" s="4"/>
      <c r="J50" s="4"/>
      <c r="K50" s="4"/>
      <c r="L50" s="4"/>
      <c r="M50" s="4"/>
    </row>
    <row r="54" spans="2:16" x14ac:dyDescent="0.25">
      <c r="N54" s="4"/>
      <c r="O54" s="4"/>
      <c r="P54" s="4"/>
    </row>
    <row r="55" spans="2:16" x14ac:dyDescent="0.25">
      <c r="B55" s="4"/>
      <c r="C55" s="4"/>
      <c r="D55" s="4"/>
      <c r="E55" s="4"/>
      <c r="F55" s="4"/>
      <c r="G55" s="4"/>
      <c r="H55" s="4"/>
      <c r="I55" s="4"/>
      <c r="J55" s="4"/>
      <c r="K55" s="4"/>
      <c r="L55" s="4"/>
      <c r="M55" s="4"/>
      <c r="N55" s="4"/>
      <c r="O55" s="4"/>
      <c r="P55" s="4"/>
    </row>
    <row r="56" spans="2:16" x14ac:dyDescent="0.25">
      <c r="B56" s="4"/>
      <c r="C56" s="4"/>
      <c r="D56" s="4"/>
      <c r="E56" s="4"/>
      <c r="F56" s="4"/>
      <c r="G56" s="4"/>
      <c r="H56" s="4"/>
      <c r="I56" s="4"/>
      <c r="J56" s="4"/>
      <c r="K56" s="4"/>
      <c r="L56" s="4"/>
      <c r="M56" s="4"/>
      <c r="N56" s="4"/>
      <c r="O56" s="4"/>
      <c r="P56" s="4"/>
    </row>
    <row r="57" spans="2:16" x14ac:dyDescent="0.25">
      <c r="B57" s="4"/>
      <c r="C57" s="4"/>
      <c r="D57" s="4"/>
      <c r="E57" s="4"/>
      <c r="F57" s="4"/>
      <c r="G57" s="4"/>
      <c r="H57" s="4"/>
      <c r="I57" s="4"/>
      <c r="J57" s="4"/>
      <c r="K57" s="4"/>
      <c r="L57" s="4"/>
      <c r="M57" s="4"/>
      <c r="N57" s="4"/>
      <c r="O57" s="4"/>
      <c r="P57" s="4"/>
    </row>
    <row r="58" spans="2:16" x14ac:dyDescent="0.25">
      <c r="B58" s="4"/>
      <c r="C58" s="4"/>
      <c r="D58" s="4"/>
      <c r="E58" s="4"/>
      <c r="F58" s="4"/>
      <c r="G58" s="4"/>
      <c r="H58" s="4"/>
      <c r="I58" s="4"/>
      <c r="J58" s="4"/>
      <c r="K58" s="4"/>
      <c r="L58" s="4"/>
      <c r="M58" s="4"/>
      <c r="N58" s="4"/>
      <c r="O58" s="4"/>
      <c r="P58" s="4"/>
    </row>
    <row r="59" spans="2:16" x14ac:dyDescent="0.25">
      <c r="B59" s="4"/>
      <c r="C59" s="4"/>
      <c r="D59" s="4"/>
      <c r="E59" s="4"/>
      <c r="F59" s="4"/>
      <c r="G59" s="4"/>
      <c r="H59" s="4"/>
      <c r="I59" s="4"/>
      <c r="J59" s="4"/>
      <c r="K59" s="4"/>
      <c r="L59" s="4"/>
      <c r="M59" s="4"/>
      <c r="N59" s="4"/>
      <c r="O59" s="4"/>
      <c r="P59" s="4"/>
    </row>
    <row r="60" spans="2:16" x14ac:dyDescent="0.25">
      <c r="B60" s="4"/>
      <c r="C60" s="4"/>
      <c r="D60" s="4"/>
      <c r="E60" s="4"/>
      <c r="F60" s="4"/>
      <c r="G60" s="4"/>
      <c r="H60" s="4"/>
      <c r="I60" s="4"/>
      <c r="J60" s="4"/>
      <c r="K60" s="4"/>
      <c r="L60" s="4"/>
      <c r="M60" s="4"/>
      <c r="N60" s="4"/>
      <c r="O60" s="4"/>
      <c r="P60" s="4"/>
    </row>
    <row r="61" spans="2:16" x14ac:dyDescent="0.25">
      <c r="B61" s="4"/>
      <c r="C61" s="4"/>
      <c r="D61" s="4"/>
      <c r="E61" s="4"/>
      <c r="F61" s="4"/>
      <c r="G61" s="4"/>
      <c r="H61" s="4"/>
      <c r="I61" s="4"/>
      <c r="J61" s="4"/>
      <c r="K61" s="4"/>
      <c r="L61" s="4"/>
      <c r="M61" s="4"/>
      <c r="N61" s="4"/>
      <c r="O61" s="4"/>
      <c r="P61" s="4"/>
    </row>
    <row r="62" spans="2:16" x14ac:dyDescent="0.25">
      <c r="B62" s="4"/>
      <c r="C62" s="4"/>
      <c r="D62" s="4"/>
      <c r="E62" s="4"/>
      <c r="F62" s="4"/>
      <c r="G62" s="4"/>
      <c r="H62" s="4"/>
      <c r="I62" s="4"/>
      <c r="J62" s="4"/>
      <c r="K62" s="4"/>
      <c r="L62" s="4"/>
      <c r="M62" s="4"/>
      <c r="N62" s="4"/>
      <c r="O62" s="4"/>
      <c r="P62" s="4"/>
    </row>
    <row r="63" spans="2:16" x14ac:dyDescent="0.25">
      <c r="B63" s="4"/>
      <c r="C63" s="4"/>
      <c r="D63" s="4"/>
      <c r="E63" s="4"/>
      <c r="F63" s="4"/>
      <c r="G63" s="4"/>
      <c r="H63" s="4"/>
      <c r="I63" s="4"/>
      <c r="J63" s="4"/>
      <c r="K63" s="4"/>
      <c r="L63" s="4"/>
      <c r="M63" s="4"/>
      <c r="N63" s="4"/>
      <c r="O63" s="4"/>
      <c r="P63" s="4"/>
    </row>
    <row r="64" spans="2:16" x14ac:dyDescent="0.25">
      <c r="B64" s="4"/>
      <c r="C64" s="4"/>
      <c r="D64" s="4"/>
      <c r="E64" s="4"/>
      <c r="F64" s="4"/>
      <c r="G64" s="4"/>
      <c r="H64" s="4"/>
      <c r="I64" s="4"/>
      <c r="J64" s="4"/>
      <c r="K64" s="4"/>
      <c r="L64" s="4"/>
      <c r="M64" s="4"/>
      <c r="N64" s="4"/>
      <c r="O64" s="4"/>
      <c r="P64" s="4"/>
    </row>
    <row r="65" spans="2:16" x14ac:dyDescent="0.25">
      <c r="B65" s="4"/>
      <c r="C65" s="4"/>
      <c r="D65" s="4"/>
      <c r="E65" s="4"/>
      <c r="F65" s="4"/>
      <c r="G65" s="4"/>
      <c r="H65" s="4"/>
      <c r="I65" s="4"/>
      <c r="J65" s="4"/>
      <c r="K65" s="4"/>
      <c r="L65" s="4"/>
      <c r="M65" s="4"/>
      <c r="N65" s="4"/>
      <c r="O65" s="4"/>
      <c r="P65" s="4"/>
    </row>
    <row r="66" spans="2:16" x14ac:dyDescent="0.25">
      <c r="B66" s="4"/>
      <c r="C66" s="4"/>
      <c r="D66" s="4"/>
      <c r="E66" s="4"/>
      <c r="F66" s="4"/>
      <c r="G66" s="4"/>
      <c r="H66" s="4"/>
      <c r="I66" s="4"/>
      <c r="J66" s="4"/>
      <c r="K66" s="4"/>
      <c r="L66" s="4"/>
      <c r="M66" s="4"/>
      <c r="N66" s="4"/>
      <c r="O66" s="4"/>
      <c r="P66" s="4"/>
    </row>
    <row r="67" spans="2:16" x14ac:dyDescent="0.25">
      <c r="B67" s="4"/>
      <c r="C67" s="4"/>
      <c r="D67" s="4"/>
      <c r="E67" s="4"/>
      <c r="F67" s="4"/>
      <c r="G67" s="4"/>
      <c r="H67" s="4"/>
      <c r="I67" s="4"/>
      <c r="J67" s="4"/>
      <c r="K67" s="4"/>
      <c r="L67" s="4"/>
      <c r="M67" s="4"/>
    </row>
  </sheetData>
  <sheetProtection algorithmName="SHA-512" hashValue="dQF53h0sT+rXSbjC8aHFmfDxc3Q2JRoTRLJBmteVm7E3BP2QHgfRPGLBz9LK4P6xxPekU8PD+eRmolocOZQJjw==" saltValue="AULJ4aDdSCxOufHpJ9asDw==" spinCount="100000" sheet="1" scenarios="1" insertHyperlinks="0"/>
  <mergeCells count="41">
    <mergeCell ref="E10:P10"/>
    <mergeCell ref="B15:D15"/>
    <mergeCell ref="E15:P15"/>
    <mergeCell ref="B16:D16"/>
    <mergeCell ref="E16:P16"/>
    <mergeCell ref="B11:D11"/>
    <mergeCell ref="E11:P11"/>
    <mergeCell ref="B12:D12"/>
    <mergeCell ref="E12:P12"/>
    <mergeCell ref="B13:D13"/>
    <mergeCell ref="E13:P13"/>
    <mergeCell ref="B9:D9"/>
    <mergeCell ref="E9:P9"/>
    <mergeCell ref="D25:H25"/>
    <mergeCell ref="K25:O25"/>
    <mergeCell ref="B27:P29"/>
    <mergeCell ref="C22:H22"/>
    <mergeCell ref="J22:O22"/>
    <mergeCell ref="D24:H24"/>
    <mergeCell ref="K24:O24"/>
    <mergeCell ref="B18:D18"/>
    <mergeCell ref="E18:P18"/>
    <mergeCell ref="B14:D14"/>
    <mergeCell ref="E14:P14"/>
    <mergeCell ref="B17:D17"/>
    <mergeCell ref="E17:P17"/>
    <mergeCell ref="B10:D10"/>
    <mergeCell ref="G6:L7"/>
    <mergeCell ref="M6:N7"/>
    <mergeCell ref="O6:P7"/>
    <mergeCell ref="B8:P8"/>
    <mergeCell ref="B2:D7"/>
    <mergeCell ref="E2:F3"/>
    <mergeCell ref="G2:L3"/>
    <mergeCell ref="M2:N3"/>
    <mergeCell ref="O2:P3"/>
    <mergeCell ref="E4:F5"/>
    <mergeCell ref="G4:L5"/>
    <mergeCell ref="M4:N5"/>
    <mergeCell ref="O4:P5"/>
    <mergeCell ref="E6:F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19"/>
  <sheetViews>
    <sheetView zoomScaleNormal="100" workbookViewId="0">
      <selection activeCell="F3" sqref="F3:L3"/>
    </sheetView>
  </sheetViews>
  <sheetFormatPr baseColWidth="10" defaultColWidth="11.42578125" defaultRowHeight="15" x14ac:dyDescent="0.25"/>
  <cols>
    <col min="1" max="1" width="11.42578125" style="1"/>
    <col min="2" max="2" width="14.140625" style="1" customWidth="1"/>
    <col min="3" max="3" width="14.85546875" style="1" customWidth="1"/>
    <col min="4" max="4" width="11.42578125" style="1"/>
    <col min="5" max="5" width="13" style="1" customWidth="1"/>
    <col min="6" max="6" width="14" style="1" customWidth="1"/>
    <col min="7" max="7" width="13.5703125" style="1" customWidth="1"/>
    <col min="8" max="8" width="14.5703125" style="1" customWidth="1"/>
    <col min="9" max="9" width="14.28515625" style="1" customWidth="1"/>
    <col min="10" max="16384" width="11.42578125" style="1"/>
  </cols>
  <sheetData>
    <row r="2" spans="2:16" ht="15.75" thickBot="1" x14ac:dyDescent="0.3"/>
    <row r="3" spans="2:16" s="2" customFormat="1" ht="39" customHeight="1" thickTop="1" x14ac:dyDescent="0.25">
      <c r="B3" s="715"/>
      <c r="C3" s="716"/>
      <c r="D3" s="719" t="s">
        <v>148</v>
      </c>
      <c r="E3" s="719"/>
      <c r="F3" s="720" t="s">
        <v>585</v>
      </c>
      <c r="G3" s="720"/>
      <c r="H3" s="720"/>
      <c r="I3" s="720"/>
      <c r="J3" s="720"/>
      <c r="K3" s="720"/>
      <c r="L3" s="720"/>
      <c r="M3" s="719" t="s">
        <v>149</v>
      </c>
      <c r="N3" s="719"/>
      <c r="O3" s="604" t="s">
        <v>588</v>
      </c>
      <c r="P3" s="606"/>
    </row>
    <row r="4" spans="2:16" s="2" customFormat="1" ht="45.75" customHeight="1" x14ac:dyDescent="0.25">
      <c r="B4" s="717"/>
      <c r="C4" s="655"/>
      <c r="D4" s="659" t="s">
        <v>150</v>
      </c>
      <c r="E4" s="659"/>
      <c r="F4" s="721" t="s">
        <v>586</v>
      </c>
      <c r="G4" s="721"/>
      <c r="H4" s="721"/>
      <c r="I4" s="721"/>
      <c r="J4" s="721"/>
      <c r="K4" s="721"/>
      <c r="L4" s="721"/>
      <c r="M4" s="659" t="s">
        <v>151</v>
      </c>
      <c r="N4" s="659"/>
      <c r="O4" s="721">
        <v>2</v>
      </c>
      <c r="P4" s="722"/>
    </row>
    <row r="5" spans="2:16" s="2" customFormat="1" ht="42" customHeight="1" thickBot="1" x14ac:dyDescent="0.3">
      <c r="B5" s="718"/>
      <c r="C5" s="657"/>
      <c r="D5" s="660" t="s">
        <v>152</v>
      </c>
      <c r="E5" s="660"/>
      <c r="F5" s="724" t="s">
        <v>587</v>
      </c>
      <c r="G5" s="724"/>
      <c r="H5" s="724"/>
      <c r="I5" s="724"/>
      <c r="J5" s="724"/>
      <c r="K5" s="724"/>
      <c r="L5" s="724"/>
      <c r="M5" s="647" t="s">
        <v>573</v>
      </c>
      <c r="N5" s="648"/>
      <c r="O5" s="649">
        <v>43776</v>
      </c>
      <c r="P5" s="723"/>
    </row>
    <row r="6" spans="2:16" ht="48" customHeight="1" x14ac:dyDescent="0.25">
      <c r="B6" s="712" t="s">
        <v>166</v>
      </c>
      <c r="C6" s="713"/>
      <c r="D6" s="713"/>
      <c r="E6" s="713"/>
      <c r="F6" s="713"/>
      <c r="G6" s="713"/>
      <c r="H6" s="713"/>
      <c r="I6" s="713"/>
      <c r="J6" s="713"/>
      <c r="K6" s="713"/>
      <c r="L6" s="713"/>
      <c r="M6" s="713"/>
      <c r="N6" s="713"/>
      <c r="O6" s="713"/>
      <c r="P6" s="714"/>
    </row>
    <row r="7" spans="2:16" ht="111.75" customHeight="1" x14ac:dyDescent="0.25">
      <c r="B7" s="698" t="s">
        <v>872</v>
      </c>
      <c r="C7" s="698"/>
      <c r="D7" s="698"/>
      <c r="E7" s="698"/>
      <c r="F7" s="698"/>
      <c r="G7" s="698"/>
      <c r="H7" s="698"/>
      <c r="I7" s="698"/>
      <c r="J7" s="698"/>
      <c r="K7" s="698"/>
      <c r="L7" s="698"/>
      <c r="M7" s="698"/>
      <c r="N7" s="698"/>
      <c r="O7" s="698"/>
      <c r="P7" s="698"/>
    </row>
    <row r="8" spans="2:16" ht="21.75" customHeight="1" x14ac:dyDescent="0.25">
      <c r="B8" s="711" t="s">
        <v>822</v>
      </c>
      <c r="C8" s="711"/>
      <c r="D8" s="711"/>
      <c r="E8" s="711"/>
      <c r="F8" s="711"/>
      <c r="G8" s="711"/>
      <c r="H8" s="711"/>
      <c r="I8" s="711"/>
      <c r="J8" s="711"/>
      <c r="K8" s="711"/>
      <c r="L8" s="711"/>
      <c r="M8" s="711"/>
      <c r="N8" s="711"/>
      <c r="O8" s="711"/>
      <c r="P8" s="711"/>
    </row>
    <row r="9" spans="2:16" ht="48.75" customHeight="1" x14ac:dyDescent="0.25">
      <c r="B9" s="711"/>
      <c r="C9" s="711"/>
      <c r="D9" s="711"/>
      <c r="E9" s="711"/>
      <c r="F9" s="711"/>
      <c r="G9" s="711"/>
      <c r="H9" s="711"/>
      <c r="I9" s="711"/>
      <c r="J9" s="711"/>
      <c r="K9" s="711"/>
      <c r="L9" s="711"/>
      <c r="M9" s="711"/>
      <c r="N9" s="711"/>
      <c r="O9" s="711"/>
      <c r="P9" s="711"/>
    </row>
    <row r="10" spans="2:16" ht="18.75" customHeight="1" x14ac:dyDescent="0.25">
      <c r="B10" s="711"/>
      <c r="C10" s="711"/>
      <c r="D10" s="711"/>
      <c r="E10" s="711"/>
      <c r="F10" s="711"/>
      <c r="G10" s="711"/>
      <c r="H10" s="711"/>
      <c r="I10" s="711"/>
      <c r="J10" s="711"/>
      <c r="K10" s="711"/>
      <c r="L10" s="711"/>
      <c r="M10" s="711"/>
      <c r="N10" s="711"/>
      <c r="O10" s="711"/>
      <c r="P10" s="711"/>
    </row>
    <row r="11" spans="2:16" ht="90.75" customHeight="1" x14ac:dyDescent="0.25">
      <c r="B11" s="699" t="s">
        <v>167</v>
      </c>
      <c r="C11" s="700"/>
      <c r="D11" s="701" t="s">
        <v>168</v>
      </c>
      <c r="E11" s="701"/>
      <c r="F11" s="701"/>
      <c r="G11" s="701"/>
      <c r="H11" s="701"/>
      <c r="I11" s="701"/>
      <c r="J11" s="701"/>
      <c r="K11" s="701"/>
      <c r="L11" s="701"/>
      <c r="M11" s="701"/>
      <c r="N11" s="701"/>
      <c r="O11" s="701"/>
      <c r="P11" s="702"/>
    </row>
    <row r="12" spans="2:16" ht="91.5" customHeight="1" x14ac:dyDescent="0.25">
      <c r="B12" s="703" t="s">
        <v>169</v>
      </c>
      <c r="C12" s="704"/>
      <c r="D12" s="705" t="s">
        <v>823</v>
      </c>
      <c r="E12" s="705"/>
      <c r="F12" s="705"/>
      <c r="G12" s="705"/>
      <c r="H12" s="705"/>
      <c r="I12" s="705"/>
      <c r="J12" s="705"/>
      <c r="K12" s="705"/>
      <c r="L12" s="705"/>
      <c r="M12" s="705"/>
      <c r="N12" s="705"/>
      <c r="O12" s="705"/>
      <c r="P12" s="706"/>
    </row>
    <row r="13" spans="2:16" ht="354" customHeight="1" x14ac:dyDescent="0.25">
      <c r="B13" s="703" t="s">
        <v>170</v>
      </c>
      <c r="C13" s="704"/>
      <c r="D13" s="707" t="s">
        <v>824</v>
      </c>
      <c r="E13" s="707"/>
      <c r="F13" s="707"/>
      <c r="G13" s="707"/>
      <c r="H13" s="707"/>
      <c r="I13" s="707"/>
      <c r="J13" s="707"/>
      <c r="K13" s="707"/>
      <c r="L13" s="707"/>
      <c r="M13" s="707"/>
      <c r="N13" s="707"/>
      <c r="O13" s="707"/>
      <c r="P13" s="708"/>
    </row>
    <row r="14" spans="2:16" ht="354.75" customHeight="1" x14ac:dyDescent="0.25">
      <c r="B14" s="696" t="s">
        <v>171</v>
      </c>
      <c r="C14" s="697"/>
      <c r="D14" s="709" t="s">
        <v>2304</v>
      </c>
      <c r="E14" s="709"/>
      <c r="F14" s="709"/>
      <c r="G14" s="709"/>
      <c r="H14" s="709"/>
      <c r="I14" s="709"/>
      <c r="J14" s="709"/>
      <c r="K14" s="709"/>
      <c r="L14" s="709"/>
      <c r="M14" s="709"/>
      <c r="N14" s="709"/>
      <c r="O14" s="709"/>
      <c r="P14" s="710"/>
    </row>
    <row r="15" spans="2:16" ht="111.75" customHeight="1" x14ac:dyDescent="0.25">
      <c r="B15" s="696" t="s">
        <v>825</v>
      </c>
      <c r="C15" s="697"/>
      <c r="D15" s="694" t="s">
        <v>826</v>
      </c>
      <c r="E15" s="694"/>
      <c r="F15" s="694"/>
      <c r="G15" s="694"/>
      <c r="H15" s="694"/>
      <c r="I15" s="694"/>
      <c r="J15" s="694"/>
      <c r="K15" s="694"/>
      <c r="L15" s="694"/>
      <c r="M15" s="694"/>
      <c r="N15" s="694"/>
      <c r="O15" s="694"/>
      <c r="P15" s="695"/>
    </row>
    <row r="16" spans="2:16" ht="42" customHeight="1" x14ac:dyDescent="0.25">
      <c r="B16" s="107"/>
      <c r="C16" s="16"/>
      <c r="D16" s="16"/>
      <c r="E16" s="16"/>
      <c r="F16" s="16"/>
      <c r="G16" s="16"/>
      <c r="H16" s="16"/>
      <c r="I16" s="16"/>
      <c r="J16" s="16"/>
      <c r="K16" s="16"/>
      <c r="L16" s="16"/>
      <c r="M16" s="16"/>
      <c r="N16" s="16"/>
      <c r="O16" s="16"/>
      <c r="P16" s="108"/>
    </row>
    <row r="17" spans="2:16" ht="15.75" x14ac:dyDescent="0.25">
      <c r="B17" s="107"/>
      <c r="C17" s="16"/>
      <c r="D17" s="16"/>
      <c r="E17" s="16"/>
      <c r="F17" s="16"/>
      <c r="G17" s="16"/>
      <c r="H17" s="16"/>
      <c r="I17" s="16"/>
      <c r="J17" s="16"/>
      <c r="K17" s="16"/>
      <c r="L17" s="16"/>
      <c r="M17" s="16"/>
      <c r="N17" s="16"/>
      <c r="O17" s="16"/>
      <c r="P17" s="108"/>
    </row>
    <row r="18" spans="2:16" ht="16.5" thickBot="1" x14ac:dyDescent="0.3">
      <c r="B18" s="109"/>
      <c r="C18" s="110"/>
      <c r="D18" s="110"/>
      <c r="E18" s="110"/>
      <c r="F18" s="110"/>
      <c r="G18" s="110"/>
      <c r="H18" s="110"/>
      <c r="I18" s="110"/>
      <c r="J18" s="110"/>
      <c r="K18" s="110"/>
      <c r="L18" s="110"/>
      <c r="M18" s="110"/>
      <c r="N18" s="110"/>
      <c r="O18" s="110"/>
      <c r="P18" s="111"/>
    </row>
    <row r="19" spans="2:16" ht="16.5" thickTop="1" x14ac:dyDescent="0.25">
      <c r="B19" s="112"/>
      <c r="C19" s="112"/>
      <c r="D19" s="112"/>
      <c r="E19" s="112"/>
      <c r="F19" s="112"/>
      <c r="G19" s="112"/>
      <c r="H19" s="112"/>
      <c r="I19" s="112"/>
      <c r="J19" s="112"/>
      <c r="K19" s="112"/>
      <c r="L19" s="112"/>
      <c r="M19" s="112"/>
      <c r="N19" s="112"/>
      <c r="O19" s="112"/>
      <c r="P19" s="112"/>
    </row>
  </sheetData>
  <sheetProtection algorithmName="SHA-512" hashValue="UZSes/s9T4Frr6N2TsS2J7JCfnlKRHOhDiF7N/tCxo2B4/Eo/oVwPkflfRN0lXylxVFGO4jHK6A9tVlXr9goAg==" saltValue="Z1H6psdCP+Rcdm0ksFJXJg==" spinCount="100000" sheet="1" selectLockedCells="1" autoFilter="0" pivotTables="0" selectUnlockedCells="1"/>
  <mergeCells count="26">
    <mergeCell ref="B6:P6"/>
    <mergeCell ref="B3:C5"/>
    <mergeCell ref="D3:E3"/>
    <mergeCell ref="F3:L3"/>
    <mergeCell ref="M3:N3"/>
    <mergeCell ref="O3:P3"/>
    <mergeCell ref="D4:E4"/>
    <mergeCell ref="F4:L4"/>
    <mergeCell ref="M4:N4"/>
    <mergeCell ref="O4:P4"/>
    <mergeCell ref="M5:N5"/>
    <mergeCell ref="O5:P5"/>
    <mergeCell ref="D5:E5"/>
    <mergeCell ref="F5:L5"/>
    <mergeCell ref="D15:P15"/>
    <mergeCell ref="B14:C14"/>
    <mergeCell ref="B15:C15"/>
    <mergeCell ref="B7:P7"/>
    <mergeCell ref="B11:C11"/>
    <mergeCell ref="D11:P11"/>
    <mergeCell ref="B12:C12"/>
    <mergeCell ref="D12:P12"/>
    <mergeCell ref="B13:C13"/>
    <mergeCell ref="D13:P13"/>
    <mergeCell ref="D14:P14"/>
    <mergeCell ref="B8:P10"/>
  </mergeCells>
  <pageMargins left="0.7" right="0.7" top="0.75" bottom="0.75" header="0.3" footer="0.3"/>
  <pageSetup paperSize="1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2"/>
  <sheetViews>
    <sheetView zoomScaleNormal="100" workbookViewId="0">
      <selection activeCell="A3" sqref="A3"/>
    </sheetView>
  </sheetViews>
  <sheetFormatPr baseColWidth="10" defaultColWidth="11.42578125" defaultRowHeight="15" x14ac:dyDescent="0.25"/>
  <cols>
    <col min="1" max="1" width="2" style="1" customWidth="1"/>
    <col min="2" max="2" width="14.140625" style="138" customWidth="1"/>
    <col min="3" max="3" width="14.85546875" style="138" customWidth="1"/>
    <col min="4" max="4" width="11.42578125" style="138"/>
    <col min="5" max="5" width="31.28515625" style="139" customWidth="1"/>
    <col min="6" max="6" width="3" style="138" customWidth="1"/>
    <col min="7" max="7" width="73" style="138" customWidth="1"/>
    <col min="8" max="8" width="39" style="138" customWidth="1"/>
    <col min="9" max="9" width="30.5703125" style="138" customWidth="1"/>
    <col min="10" max="10" width="94.7109375" style="138" customWidth="1"/>
    <col min="11" max="11" width="54.85546875" style="138" customWidth="1"/>
    <col min="12" max="12" width="37" style="138" customWidth="1"/>
    <col min="13" max="13" width="41.85546875" style="138" customWidth="1"/>
    <col min="14" max="16384" width="11.42578125" style="1"/>
  </cols>
  <sheetData>
    <row r="1" spans="2:13" ht="9.75" customHeight="1" thickBot="1" x14ac:dyDescent="0.3"/>
    <row r="2" spans="2:13" s="2" customFormat="1" ht="50.25" customHeight="1" x14ac:dyDescent="0.25">
      <c r="B2" s="652"/>
      <c r="C2" s="653"/>
      <c r="D2" s="658" t="s">
        <v>148</v>
      </c>
      <c r="E2" s="658"/>
      <c r="F2" s="734" t="s">
        <v>585</v>
      </c>
      <c r="G2" s="735"/>
      <c r="H2" s="735"/>
      <c r="I2" s="735"/>
      <c r="J2" s="736"/>
      <c r="K2" s="728" t="s">
        <v>149</v>
      </c>
      <c r="L2" s="729"/>
      <c r="M2" s="140" t="s">
        <v>588</v>
      </c>
    </row>
    <row r="3" spans="2:13" s="2" customFormat="1" ht="46.5" customHeight="1" x14ac:dyDescent="0.25">
      <c r="B3" s="654"/>
      <c r="C3" s="655"/>
      <c r="D3" s="659" t="s">
        <v>150</v>
      </c>
      <c r="E3" s="659"/>
      <c r="F3" s="737" t="s">
        <v>586</v>
      </c>
      <c r="G3" s="738"/>
      <c r="H3" s="738"/>
      <c r="I3" s="738"/>
      <c r="J3" s="739"/>
      <c r="K3" s="730" t="s">
        <v>151</v>
      </c>
      <c r="L3" s="731"/>
      <c r="M3" s="141">
        <v>2</v>
      </c>
    </row>
    <row r="4" spans="2:13" s="2" customFormat="1" ht="42" customHeight="1" thickBot="1" x14ac:dyDescent="0.3">
      <c r="B4" s="656"/>
      <c r="C4" s="657"/>
      <c r="D4" s="660" t="s">
        <v>152</v>
      </c>
      <c r="E4" s="660"/>
      <c r="F4" s="740" t="s">
        <v>587</v>
      </c>
      <c r="G4" s="741"/>
      <c r="H4" s="741"/>
      <c r="I4" s="741"/>
      <c r="J4" s="742"/>
      <c r="K4" s="732" t="s">
        <v>573</v>
      </c>
      <c r="L4" s="733"/>
      <c r="M4" s="142">
        <v>43776</v>
      </c>
    </row>
    <row r="5" spans="2:13" ht="63" customHeight="1" thickBot="1" x14ac:dyDescent="0.3">
      <c r="B5" s="593" t="s">
        <v>172</v>
      </c>
      <c r="C5" s="594"/>
      <c r="D5" s="594"/>
      <c r="E5" s="594"/>
      <c r="F5" s="594"/>
      <c r="G5" s="594"/>
      <c r="H5" s="594"/>
      <c r="I5" s="594"/>
      <c r="J5" s="594"/>
      <c r="K5" s="594"/>
      <c r="L5" s="594"/>
      <c r="M5" s="595"/>
    </row>
    <row r="6" spans="2:13" ht="42" customHeight="1" thickBot="1" x14ac:dyDescent="0.3">
      <c r="B6" s="725" t="s">
        <v>819</v>
      </c>
      <c r="C6" s="726"/>
      <c r="D6" s="726"/>
      <c r="E6" s="726"/>
      <c r="F6" s="726"/>
      <c r="G6" s="726"/>
      <c r="H6" s="726"/>
      <c r="I6" s="726"/>
      <c r="J6" s="726"/>
      <c r="K6" s="726"/>
      <c r="L6" s="726"/>
      <c r="M6" s="727"/>
    </row>
    <row r="7" spans="2:13" ht="27.75" customHeight="1" thickBot="1" x14ac:dyDescent="0.3">
      <c r="B7" s="743" t="s">
        <v>274</v>
      </c>
      <c r="C7" s="744"/>
      <c r="D7" s="744"/>
      <c r="E7" s="744"/>
      <c r="F7" s="744"/>
      <c r="G7" s="744"/>
      <c r="H7" s="744"/>
      <c r="I7" s="744"/>
      <c r="J7" s="744"/>
      <c r="K7" s="744"/>
      <c r="L7" s="744"/>
      <c r="M7" s="745"/>
    </row>
    <row r="8" spans="2:13" ht="90.75" customHeight="1" thickBot="1" x14ac:dyDescent="0.3">
      <c r="B8" s="746" t="s">
        <v>271</v>
      </c>
      <c r="C8" s="746"/>
      <c r="D8" s="746"/>
      <c r="E8" s="747" t="s">
        <v>827</v>
      </c>
      <c r="F8" s="747"/>
      <c r="G8" s="748" t="s">
        <v>846</v>
      </c>
      <c r="H8" s="748"/>
      <c r="I8" s="748"/>
      <c r="J8" s="748"/>
      <c r="K8" s="748"/>
      <c r="L8" s="748"/>
      <c r="M8" s="748"/>
    </row>
    <row r="9" spans="2:13" ht="15.75" thickBot="1" x14ac:dyDescent="0.3">
      <c r="B9" s="746"/>
      <c r="C9" s="746"/>
      <c r="D9" s="746"/>
      <c r="E9" s="747"/>
      <c r="F9" s="747"/>
      <c r="G9" s="748"/>
      <c r="H9" s="748"/>
      <c r="I9" s="748"/>
      <c r="J9" s="748"/>
      <c r="K9" s="748"/>
      <c r="L9" s="748"/>
      <c r="M9" s="748"/>
    </row>
    <row r="10" spans="2:13" ht="34.5" customHeight="1" thickBot="1" x14ac:dyDescent="0.3">
      <c r="B10" s="746"/>
      <c r="C10" s="746"/>
      <c r="D10" s="746"/>
      <c r="E10" s="747" t="s">
        <v>828</v>
      </c>
      <c r="F10" s="747"/>
      <c r="G10" s="748" t="s">
        <v>804</v>
      </c>
      <c r="H10" s="748"/>
      <c r="I10" s="748"/>
      <c r="J10" s="748"/>
      <c r="K10" s="748"/>
      <c r="L10" s="748"/>
      <c r="M10" s="748"/>
    </row>
    <row r="11" spans="2:13" ht="81.75" customHeight="1" thickBot="1" x14ac:dyDescent="0.3">
      <c r="B11" s="746"/>
      <c r="C11" s="746"/>
      <c r="D11" s="746"/>
      <c r="E11" s="747"/>
      <c r="F11" s="747"/>
      <c r="G11" s="748"/>
      <c r="H11" s="748"/>
      <c r="I11" s="748"/>
      <c r="J11" s="748"/>
      <c r="K11" s="748"/>
      <c r="L11" s="748"/>
      <c r="M11" s="748"/>
    </row>
    <row r="12" spans="2:13" ht="27.75" customHeight="1" thickBot="1" x14ac:dyDescent="0.3">
      <c r="B12" s="746"/>
      <c r="C12" s="746"/>
      <c r="D12" s="746"/>
      <c r="E12" s="747" t="s">
        <v>829</v>
      </c>
      <c r="F12" s="747"/>
      <c r="G12" s="748" t="s">
        <v>805</v>
      </c>
      <c r="H12" s="748"/>
      <c r="I12" s="748"/>
      <c r="J12" s="748"/>
      <c r="K12" s="748"/>
      <c r="L12" s="748"/>
      <c r="M12" s="748"/>
    </row>
    <row r="13" spans="2:13" ht="49.5" customHeight="1" thickBot="1" x14ac:dyDescent="0.3">
      <c r="B13" s="746"/>
      <c r="C13" s="746"/>
      <c r="D13" s="746"/>
      <c r="E13" s="747"/>
      <c r="F13" s="747"/>
      <c r="G13" s="748"/>
      <c r="H13" s="748"/>
      <c r="I13" s="748"/>
      <c r="J13" s="748"/>
      <c r="K13" s="748"/>
      <c r="L13" s="748"/>
      <c r="M13" s="748"/>
    </row>
    <row r="14" spans="2:13" ht="27.75" customHeight="1" thickBot="1" x14ac:dyDescent="0.3">
      <c r="B14" s="746"/>
      <c r="C14" s="746"/>
      <c r="D14" s="746"/>
      <c r="E14" s="747" t="s">
        <v>830</v>
      </c>
      <c r="F14" s="747"/>
      <c r="G14" s="748" t="s">
        <v>806</v>
      </c>
      <c r="H14" s="748"/>
      <c r="I14" s="748"/>
      <c r="J14" s="748"/>
      <c r="K14" s="748"/>
      <c r="L14" s="748"/>
      <c r="M14" s="748"/>
    </row>
    <row r="15" spans="2:13" ht="60" customHeight="1" thickBot="1" x14ac:dyDescent="0.3">
      <c r="B15" s="746"/>
      <c r="C15" s="746"/>
      <c r="D15" s="746"/>
      <c r="E15" s="747"/>
      <c r="F15" s="747"/>
      <c r="G15" s="748"/>
      <c r="H15" s="748"/>
      <c r="I15" s="748"/>
      <c r="J15" s="748"/>
      <c r="K15" s="748"/>
      <c r="L15" s="748"/>
      <c r="M15" s="748"/>
    </row>
    <row r="16" spans="2:13" ht="27.75" customHeight="1" thickBot="1" x14ac:dyDescent="0.3">
      <c r="B16" s="746"/>
      <c r="C16" s="746"/>
      <c r="D16" s="746"/>
      <c r="E16" s="747" t="s">
        <v>831</v>
      </c>
      <c r="F16" s="747"/>
      <c r="G16" s="748" t="s">
        <v>807</v>
      </c>
      <c r="H16" s="748"/>
      <c r="I16" s="748"/>
      <c r="J16" s="748"/>
      <c r="K16" s="748"/>
      <c r="L16" s="748"/>
      <c r="M16" s="748"/>
    </row>
    <row r="17" spans="2:13" ht="47.25" customHeight="1" thickBot="1" x14ac:dyDescent="0.3">
      <c r="B17" s="746"/>
      <c r="C17" s="746"/>
      <c r="D17" s="746"/>
      <c r="E17" s="747"/>
      <c r="F17" s="747"/>
      <c r="G17" s="748"/>
      <c r="H17" s="748"/>
      <c r="I17" s="748"/>
      <c r="J17" s="748"/>
      <c r="K17" s="748"/>
      <c r="L17" s="748"/>
      <c r="M17" s="748"/>
    </row>
    <row r="18" spans="2:13" ht="39.75" customHeight="1" thickBot="1" x14ac:dyDescent="0.3">
      <c r="B18" s="746"/>
      <c r="C18" s="746"/>
      <c r="D18" s="746"/>
      <c r="E18" s="747" t="s">
        <v>832</v>
      </c>
      <c r="F18" s="747"/>
      <c r="G18" s="748" t="s">
        <v>808</v>
      </c>
      <c r="H18" s="748"/>
      <c r="I18" s="748"/>
      <c r="J18" s="748"/>
      <c r="K18" s="748"/>
      <c r="L18" s="748"/>
      <c r="M18" s="748"/>
    </row>
    <row r="19" spans="2:13" ht="48.75" customHeight="1" thickBot="1" x14ac:dyDescent="0.3">
      <c r="B19" s="746"/>
      <c r="C19" s="746"/>
      <c r="D19" s="746"/>
      <c r="E19" s="747"/>
      <c r="F19" s="747"/>
      <c r="G19" s="748"/>
      <c r="H19" s="748"/>
      <c r="I19" s="748"/>
      <c r="J19" s="748"/>
      <c r="K19" s="748"/>
      <c r="L19" s="748"/>
      <c r="M19" s="748"/>
    </row>
    <row r="20" spans="2:13" ht="39.75" customHeight="1" thickBot="1" x14ac:dyDescent="0.3">
      <c r="B20" s="746" t="s">
        <v>272</v>
      </c>
      <c r="C20" s="746"/>
      <c r="D20" s="746"/>
      <c r="E20" s="747" t="s">
        <v>833</v>
      </c>
      <c r="F20" s="747"/>
      <c r="G20" s="748" t="s">
        <v>809</v>
      </c>
      <c r="H20" s="748"/>
      <c r="I20" s="748"/>
      <c r="J20" s="748"/>
      <c r="K20" s="748"/>
      <c r="L20" s="748"/>
      <c r="M20" s="748"/>
    </row>
    <row r="21" spans="2:13" ht="47.25" customHeight="1" thickBot="1" x14ac:dyDescent="0.3">
      <c r="B21" s="746"/>
      <c r="C21" s="746"/>
      <c r="D21" s="746"/>
      <c r="E21" s="747"/>
      <c r="F21" s="747"/>
      <c r="G21" s="748"/>
      <c r="H21" s="748"/>
      <c r="I21" s="748"/>
      <c r="J21" s="748"/>
      <c r="K21" s="748"/>
      <c r="L21" s="748"/>
      <c r="M21" s="748"/>
    </row>
    <row r="22" spans="2:13" ht="66" customHeight="1" thickBot="1" x14ac:dyDescent="0.3">
      <c r="B22" s="746"/>
      <c r="C22" s="746"/>
      <c r="D22" s="746"/>
      <c r="E22" s="747" t="s">
        <v>834</v>
      </c>
      <c r="F22" s="747"/>
      <c r="G22" s="748" t="s">
        <v>810</v>
      </c>
      <c r="H22" s="748"/>
      <c r="I22" s="748"/>
      <c r="J22" s="748"/>
      <c r="K22" s="748"/>
      <c r="L22" s="748"/>
      <c r="M22" s="748"/>
    </row>
    <row r="23" spans="2:13" ht="45.75" customHeight="1" thickBot="1" x14ac:dyDescent="0.3">
      <c r="B23" s="746"/>
      <c r="C23" s="746"/>
      <c r="D23" s="746"/>
      <c r="E23" s="747"/>
      <c r="F23" s="747"/>
      <c r="G23" s="748"/>
      <c r="H23" s="748"/>
      <c r="I23" s="748"/>
      <c r="J23" s="748"/>
      <c r="K23" s="748"/>
      <c r="L23" s="748"/>
      <c r="M23" s="748"/>
    </row>
    <row r="24" spans="2:13" ht="27.75" customHeight="1" thickBot="1" x14ac:dyDescent="0.3">
      <c r="B24" s="746"/>
      <c r="C24" s="746"/>
      <c r="D24" s="746"/>
      <c r="E24" s="747" t="s">
        <v>835</v>
      </c>
      <c r="F24" s="747"/>
      <c r="G24" s="748" t="s">
        <v>811</v>
      </c>
      <c r="H24" s="748"/>
      <c r="I24" s="748"/>
      <c r="J24" s="748"/>
      <c r="K24" s="748"/>
      <c r="L24" s="748"/>
      <c r="M24" s="748"/>
    </row>
    <row r="25" spans="2:13" ht="51" customHeight="1" thickBot="1" x14ac:dyDescent="0.3">
      <c r="B25" s="746"/>
      <c r="C25" s="746"/>
      <c r="D25" s="746"/>
      <c r="E25" s="747"/>
      <c r="F25" s="747"/>
      <c r="G25" s="748"/>
      <c r="H25" s="748"/>
      <c r="I25" s="748"/>
      <c r="J25" s="748"/>
      <c r="K25" s="748"/>
      <c r="L25" s="748"/>
      <c r="M25" s="748"/>
    </row>
    <row r="26" spans="2:13" ht="35.25" customHeight="1" thickBot="1" x14ac:dyDescent="0.3">
      <c r="B26" s="746"/>
      <c r="C26" s="746"/>
      <c r="D26" s="746"/>
      <c r="E26" s="747" t="s">
        <v>836</v>
      </c>
      <c r="F26" s="747"/>
      <c r="G26" s="748" t="s">
        <v>812</v>
      </c>
      <c r="H26" s="748"/>
      <c r="I26" s="748"/>
      <c r="J26" s="748"/>
      <c r="K26" s="748"/>
      <c r="L26" s="748"/>
      <c r="M26" s="748"/>
    </row>
    <row r="27" spans="2:13" ht="63.75" customHeight="1" thickBot="1" x14ac:dyDescent="0.3">
      <c r="B27" s="746"/>
      <c r="C27" s="746"/>
      <c r="D27" s="746"/>
      <c r="E27" s="747"/>
      <c r="F27" s="747"/>
      <c r="G27" s="748"/>
      <c r="H27" s="748"/>
      <c r="I27" s="748"/>
      <c r="J27" s="748"/>
      <c r="K27" s="748"/>
      <c r="L27" s="748"/>
      <c r="M27" s="748"/>
    </row>
    <row r="28" spans="2:13" ht="53.25" customHeight="1" thickBot="1" x14ac:dyDescent="0.3">
      <c r="B28" s="746"/>
      <c r="C28" s="746"/>
      <c r="D28" s="746"/>
      <c r="E28" s="747" t="s">
        <v>837</v>
      </c>
      <c r="F28" s="747"/>
      <c r="G28" s="748" t="s">
        <v>813</v>
      </c>
      <c r="H28" s="748"/>
      <c r="I28" s="748"/>
      <c r="J28" s="748"/>
      <c r="K28" s="748"/>
      <c r="L28" s="748"/>
      <c r="M28" s="748"/>
    </row>
    <row r="29" spans="2:13" ht="78.75" customHeight="1" thickBot="1" x14ac:dyDescent="0.3">
      <c r="B29" s="746"/>
      <c r="C29" s="746"/>
      <c r="D29" s="746"/>
      <c r="E29" s="747"/>
      <c r="F29" s="747"/>
      <c r="G29" s="748"/>
      <c r="H29" s="748"/>
      <c r="I29" s="748"/>
      <c r="J29" s="748"/>
      <c r="K29" s="748"/>
      <c r="L29" s="748"/>
      <c r="M29" s="748"/>
    </row>
    <row r="30" spans="2:13" ht="39" customHeight="1" thickBot="1" x14ac:dyDescent="0.3">
      <c r="B30" s="746"/>
      <c r="C30" s="746"/>
      <c r="D30" s="746"/>
      <c r="E30" s="747" t="s">
        <v>838</v>
      </c>
      <c r="F30" s="747"/>
      <c r="G30" s="748" t="s">
        <v>814</v>
      </c>
      <c r="H30" s="748"/>
      <c r="I30" s="748"/>
      <c r="J30" s="748"/>
      <c r="K30" s="748"/>
      <c r="L30" s="748"/>
      <c r="M30" s="748"/>
    </row>
    <row r="31" spans="2:13" ht="65.25" customHeight="1" thickBot="1" x14ac:dyDescent="0.3">
      <c r="B31" s="746"/>
      <c r="C31" s="746"/>
      <c r="D31" s="746"/>
      <c r="E31" s="747"/>
      <c r="F31" s="747"/>
      <c r="G31" s="748"/>
      <c r="H31" s="748"/>
      <c r="I31" s="748"/>
      <c r="J31" s="748"/>
      <c r="K31" s="748"/>
      <c r="L31" s="748"/>
      <c r="M31" s="748"/>
    </row>
    <row r="32" spans="2:13" ht="106.5" customHeight="1" thickBot="1" x14ac:dyDescent="0.3">
      <c r="B32" s="749" t="s">
        <v>273</v>
      </c>
      <c r="C32" s="750"/>
      <c r="D32" s="751"/>
      <c r="E32" s="755" t="s">
        <v>152</v>
      </c>
      <c r="F32" s="756"/>
      <c r="G32" s="113" t="s">
        <v>839</v>
      </c>
      <c r="H32" s="113" t="s">
        <v>840</v>
      </c>
      <c r="I32" s="113" t="s">
        <v>841</v>
      </c>
      <c r="J32" s="113" t="s">
        <v>842</v>
      </c>
      <c r="K32" s="113" t="s">
        <v>843</v>
      </c>
      <c r="L32" s="114" t="s">
        <v>844</v>
      </c>
      <c r="M32" s="114" t="s">
        <v>845</v>
      </c>
    </row>
    <row r="33" spans="2:13" ht="130.5" customHeight="1" thickBot="1" x14ac:dyDescent="0.3">
      <c r="B33" s="752"/>
      <c r="C33" s="753"/>
      <c r="D33" s="754"/>
      <c r="E33" s="136" t="s">
        <v>14</v>
      </c>
      <c r="F33" s="115"/>
      <c r="G33" s="116" t="s">
        <v>298</v>
      </c>
      <c r="H33" s="116"/>
      <c r="I33" s="116"/>
      <c r="J33" s="116" t="s">
        <v>300</v>
      </c>
      <c r="K33" s="116" t="s">
        <v>301</v>
      </c>
      <c r="L33" s="117"/>
      <c r="M33" s="117"/>
    </row>
    <row r="34" spans="2:13" ht="186" customHeight="1" thickBot="1" x14ac:dyDescent="0.3">
      <c r="B34" s="752"/>
      <c r="C34" s="753"/>
      <c r="D34" s="754"/>
      <c r="E34" s="136" t="s">
        <v>8</v>
      </c>
      <c r="F34" s="115"/>
      <c r="G34" s="116" t="s">
        <v>302</v>
      </c>
      <c r="H34" s="116"/>
      <c r="I34" s="116"/>
      <c r="J34" s="116" t="s">
        <v>303</v>
      </c>
      <c r="K34" s="116" t="s">
        <v>304</v>
      </c>
      <c r="L34" s="117"/>
      <c r="M34" s="117"/>
    </row>
    <row r="35" spans="2:13" ht="225.75" customHeight="1" thickBot="1" x14ac:dyDescent="0.3">
      <c r="B35" s="752"/>
      <c r="C35" s="753"/>
      <c r="D35" s="754"/>
      <c r="E35" s="136" t="s">
        <v>11</v>
      </c>
      <c r="F35" s="115"/>
      <c r="G35" s="116" t="s">
        <v>305</v>
      </c>
      <c r="H35" s="116"/>
      <c r="I35" s="116"/>
      <c r="J35" s="116" t="s">
        <v>306</v>
      </c>
      <c r="K35" s="116" t="s">
        <v>307</v>
      </c>
      <c r="L35" s="117"/>
      <c r="M35" s="117"/>
    </row>
    <row r="36" spans="2:13" ht="145.5" customHeight="1" thickBot="1" x14ac:dyDescent="0.3">
      <c r="B36" s="752"/>
      <c r="C36" s="753"/>
      <c r="D36" s="754"/>
      <c r="E36" s="136" t="s">
        <v>15</v>
      </c>
      <c r="F36" s="115"/>
      <c r="G36" s="116" t="s">
        <v>308</v>
      </c>
      <c r="H36" s="116"/>
      <c r="I36" s="116"/>
      <c r="J36" s="116" t="s">
        <v>309</v>
      </c>
      <c r="K36" s="116" t="s">
        <v>310</v>
      </c>
      <c r="L36" s="117"/>
      <c r="M36" s="117"/>
    </row>
    <row r="37" spans="2:13" ht="212.25" customHeight="1" thickBot="1" x14ac:dyDescent="0.3">
      <c r="B37" s="752"/>
      <c r="C37" s="753"/>
      <c r="D37" s="754"/>
      <c r="E37" s="136" t="s">
        <v>10</v>
      </c>
      <c r="F37" s="115"/>
      <c r="G37" s="116" t="s">
        <v>311</v>
      </c>
      <c r="H37" s="116"/>
      <c r="I37" s="116"/>
      <c r="J37" s="116" t="s">
        <v>312</v>
      </c>
      <c r="K37" s="116" t="s">
        <v>313</v>
      </c>
      <c r="L37" s="117"/>
      <c r="M37" s="117"/>
    </row>
    <row r="38" spans="2:13" ht="170.25" customHeight="1" thickBot="1" x14ac:dyDescent="0.3">
      <c r="B38" s="752"/>
      <c r="C38" s="753"/>
      <c r="D38" s="754"/>
      <c r="E38" s="136" t="s">
        <v>16</v>
      </c>
      <c r="F38" s="115"/>
      <c r="G38" s="116" t="s">
        <v>314</v>
      </c>
      <c r="H38" s="116"/>
      <c r="I38" s="116"/>
      <c r="J38" s="116" t="s">
        <v>315</v>
      </c>
      <c r="K38" s="116" t="s">
        <v>316</v>
      </c>
      <c r="L38" s="117"/>
      <c r="M38" s="117"/>
    </row>
    <row r="39" spans="2:13" ht="409.6" customHeight="1" thickBot="1" x14ac:dyDescent="0.3">
      <c r="B39" s="752"/>
      <c r="C39" s="753"/>
      <c r="D39" s="754"/>
      <c r="E39" s="136" t="s">
        <v>17</v>
      </c>
      <c r="F39" s="115"/>
      <c r="G39" s="116" t="s">
        <v>317</v>
      </c>
      <c r="H39" s="116"/>
      <c r="I39" s="116"/>
      <c r="J39" s="116" t="s">
        <v>321</v>
      </c>
      <c r="K39" s="116" t="s">
        <v>318</v>
      </c>
      <c r="L39" s="117"/>
      <c r="M39" s="117"/>
    </row>
    <row r="40" spans="2:13" ht="318" customHeight="1" thickBot="1" x14ac:dyDescent="0.3">
      <c r="B40" s="752"/>
      <c r="C40" s="753"/>
      <c r="D40" s="754"/>
      <c r="E40" s="136" t="s">
        <v>18</v>
      </c>
      <c r="F40" s="115"/>
      <c r="G40" s="116" t="s">
        <v>815</v>
      </c>
      <c r="H40" s="116"/>
      <c r="I40" s="116"/>
      <c r="J40" s="116" t="s">
        <v>319</v>
      </c>
      <c r="K40" s="116" t="s">
        <v>320</v>
      </c>
      <c r="L40" s="117"/>
      <c r="M40" s="117"/>
    </row>
    <row r="41" spans="2:13" ht="147" customHeight="1" thickBot="1" x14ac:dyDescent="0.3">
      <c r="B41" s="752"/>
      <c r="C41" s="753"/>
      <c r="D41" s="754"/>
      <c r="E41" s="136" t="s">
        <v>322</v>
      </c>
      <c r="F41" s="115"/>
      <c r="G41" s="116" t="s">
        <v>323</v>
      </c>
      <c r="H41" s="116"/>
      <c r="I41" s="116"/>
      <c r="J41" s="116"/>
      <c r="K41" s="116" t="s">
        <v>301</v>
      </c>
      <c r="L41" s="117"/>
      <c r="M41" s="117"/>
    </row>
    <row r="42" spans="2:13" ht="177" customHeight="1" thickBot="1" x14ac:dyDescent="0.3">
      <c r="B42" s="752"/>
      <c r="C42" s="753"/>
      <c r="D42" s="754"/>
      <c r="E42" s="136" t="s">
        <v>27</v>
      </c>
      <c r="F42" s="115"/>
      <c r="G42" s="116" t="s">
        <v>324</v>
      </c>
      <c r="H42" s="116"/>
      <c r="I42" s="116"/>
      <c r="J42" s="116" t="s">
        <v>325</v>
      </c>
      <c r="K42" s="116" t="s">
        <v>326</v>
      </c>
      <c r="L42" s="117"/>
      <c r="M42" s="117"/>
    </row>
    <row r="43" spans="2:13" ht="409.5" customHeight="1" thickBot="1" x14ac:dyDescent="0.3">
      <c r="B43" s="752"/>
      <c r="C43" s="753"/>
      <c r="D43" s="754"/>
      <c r="E43" s="136" t="s">
        <v>19</v>
      </c>
      <c r="F43" s="115"/>
      <c r="G43" s="116" t="s">
        <v>327</v>
      </c>
      <c r="H43" s="116"/>
      <c r="I43" s="116"/>
      <c r="J43" s="116" t="s">
        <v>328</v>
      </c>
      <c r="K43" s="116" t="s">
        <v>329</v>
      </c>
      <c r="L43" s="117"/>
      <c r="M43" s="117"/>
    </row>
    <row r="44" spans="2:13" ht="150.75" customHeight="1" thickBot="1" x14ac:dyDescent="0.3">
      <c r="B44" s="752"/>
      <c r="C44" s="753"/>
      <c r="D44" s="754"/>
      <c r="E44" s="136" t="s">
        <v>20</v>
      </c>
      <c r="F44" s="115"/>
      <c r="G44" s="116" t="s">
        <v>330</v>
      </c>
      <c r="H44" s="116"/>
      <c r="I44" s="116"/>
      <c r="J44" s="116" t="s">
        <v>331</v>
      </c>
      <c r="K44" s="116" t="s">
        <v>332</v>
      </c>
      <c r="L44" s="117"/>
      <c r="M44" s="117"/>
    </row>
    <row r="45" spans="2:13" ht="174" customHeight="1" thickBot="1" x14ac:dyDescent="0.3">
      <c r="B45" s="752"/>
      <c r="C45" s="753"/>
      <c r="D45" s="754"/>
      <c r="E45" s="136" t="s">
        <v>21</v>
      </c>
      <c r="F45" s="115"/>
      <c r="G45" s="116" t="s">
        <v>333</v>
      </c>
      <c r="H45" s="118"/>
      <c r="I45" s="118"/>
      <c r="J45" s="116" t="s">
        <v>334</v>
      </c>
      <c r="K45" s="135" t="s">
        <v>335</v>
      </c>
      <c r="L45" s="117"/>
      <c r="M45" s="117"/>
    </row>
    <row r="46" spans="2:13" ht="285.75" customHeight="1" thickBot="1" x14ac:dyDescent="0.3">
      <c r="B46" s="752"/>
      <c r="C46" s="753"/>
      <c r="D46" s="754"/>
      <c r="E46" s="136" t="s">
        <v>22</v>
      </c>
      <c r="F46" s="115"/>
      <c r="G46" s="116" t="s">
        <v>336</v>
      </c>
      <c r="H46" s="118"/>
      <c r="I46" s="118"/>
      <c r="J46" s="116" t="s">
        <v>337</v>
      </c>
      <c r="K46" s="135" t="s">
        <v>335</v>
      </c>
      <c r="L46" s="117"/>
      <c r="M46" s="117"/>
    </row>
    <row r="47" spans="2:13" ht="176.25" customHeight="1" thickBot="1" x14ac:dyDescent="0.3">
      <c r="B47" s="752"/>
      <c r="C47" s="753"/>
      <c r="D47" s="754"/>
      <c r="E47" s="136" t="s">
        <v>23</v>
      </c>
      <c r="F47" s="115"/>
      <c r="G47" s="116" t="s">
        <v>338</v>
      </c>
      <c r="H47" s="118"/>
      <c r="I47" s="118"/>
      <c r="J47" s="116" t="s">
        <v>339</v>
      </c>
      <c r="K47" s="135" t="s">
        <v>816</v>
      </c>
      <c r="L47" s="117"/>
      <c r="M47" s="117"/>
    </row>
    <row r="48" spans="2:13" ht="177" customHeight="1" thickBot="1" x14ac:dyDescent="0.3">
      <c r="B48" s="752"/>
      <c r="C48" s="753"/>
      <c r="D48" s="754"/>
      <c r="E48" s="136" t="s">
        <v>275</v>
      </c>
      <c r="F48" s="115"/>
      <c r="G48" s="116" t="s">
        <v>340</v>
      </c>
      <c r="H48" s="118"/>
      <c r="I48" s="118"/>
      <c r="J48" s="116" t="s">
        <v>341</v>
      </c>
      <c r="K48" s="135" t="s">
        <v>342</v>
      </c>
      <c r="L48" s="117"/>
      <c r="M48" s="117"/>
    </row>
    <row r="49" spans="2:13" ht="52.5" customHeight="1" x14ac:dyDescent="0.25">
      <c r="B49" s="119"/>
      <c r="C49" s="82"/>
      <c r="D49" s="82"/>
      <c r="E49" s="120"/>
      <c r="F49" s="82"/>
      <c r="G49" s="82"/>
      <c r="H49" s="82"/>
      <c r="I49" s="82"/>
      <c r="J49" s="82"/>
      <c r="K49" s="82"/>
      <c r="L49" s="82"/>
      <c r="M49" s="121"/>
    </row>
    <row r="50" spans="2:13" ht="15.75" x14ac:dyDescent="0.25">
      <c r="B50" s="37"/>
      <c r="C50" s="82"/>
      <c r="D50" s="82"/>
      <c r="E50" s="27"/>
      <c r="F50" s="41"/>
      <c r="G50" s="41"/>
      <c r="H50" s="41"/>
      <c r="I50" s="41"/>
      <c r="J50" s="16"/>
      <c r="K50" s="16"/>
      <c r="L50" s="16"/>
      <c r="M50" s="38"/>
    </row>
    <row r="51" spans="2:13" ht="15.75" x14ac:dyDescent="0.25">
      <c r="B51" s="37"/>
      <c r="C51" s="16"/>
      <c r="D51" s="16"/>
      <c r="E51" s="120"/>
      <c r="F51" s="16"/>
      <c r="G51" s="16"/>
      <c r="H51" s="16"/>
      <c r="I51" s="16"/>
      <c r="J51" s="16"/>
      <c r="K51" s="16"/>
      <c r="L51" s="16"/>
      <c r="M51" s="38"/>
    </row>
    <row r="52" spans="2:13" ht="16.5" thickBot="1" x14ac:dyDescent="0.3">
      <c r="B52" s="92"/>
      <c r="C52" s="93"/>
      <c r="D52" s="93"/>
      <c r="E52" s="122"/>
      <c r="F52" s="93"/>
      <c r="G52" s="93"/>
      <c r="H52" s="93"/>
      <c r="I52" s="93"/>
      <c r="J52" s="93"/>
      <c r="K52" s="93"/>
      <c r="L52" s="93"/>
      <c r="M52" s="94"/>
    </row>
  </sheetData>
  <sheetProtection formatCells="0" insertHyperlinks="0" autoFilter="0" pivotTables="0"/>
  <mergeCells count="41">
    <mergeCell ref="B32:D48"/>
    <mergeCell ref="E32:F32"/>
    <mergeCell ref="G16:M17"/>
    <mergeCell ref="G18:M19"/>
    <mergeCell ref="B20:D31"/>
    <mergeCell ref="E20:F21"/>
    <mergeCell ref="E22:F23"/>
    <mergeCell ref="E24:F25"/>
    <mergeCell ref="E26:F27"/>
    <mergeCell ref="E28:F29"/>
    <mergeCell ref="E30:F31"/>
    <mergeCell ref="G20:M21"/>
    <mergeCell ref="G22:M23"/>
    <mergeCell ref="G24:M25"/>
    <mergeCell ref="G26:M27"/>
    <mergeCell ref="G28:M29"/>
    <mergeCell ref="G30:M31"/>
    <mergeCell ref="G8:M9"/>
    <mergeCell ref="G10:M11"/>
    <mergeCell ref="G12:M13"/>
    <mergeCell ref="G14:M15"/>
    <mergeCell ref="B7:M7"/>
    <mergeCell ref="B8:D19"/>
    <mergeCell ref="E8:F9"/>
    <mergeCell ref="E10:F11"/>
    <mergeCell ref="E12:F13"/>
    <mergeCell ref="E14:F15"/>
    <mergeCell ref="E16:F17"/>
    <mergeCell ref="E18:F19"/>
    <mergeCell ref="D3:E3"/>
    <mergeCell ref="B6:M6"/>
    <mergeCell ref="D4:E4"/>
    <mergeCell ref="B5:M5"/>
    <mergeCell ref="B2:C4"/>
    <mergeCell ref="D2:E2"/>
    <mergeCell ref="K2:L2"/>
    <mergeCell ref="K3:L3"/>
    <mergeCell ref="K4:L4"/>
    <mergeCell ref="F2:J2"/>
    <mergeCell ref="F3:J3"/>
    <mergeCell ref="F4:J4"/>
  </mergeCells>
  <pageMargins left="0.7" right="0.7" top="0.75" bottom="0.75" header="0.3" footer="0.3"/>
  <pageSetup paperSize="14"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90"/>
  <sheetViews>
    <sheetView topLeftCell="E8" zoomScaleNormal="100" workbookViewId="0">
      <selection activeCell="H12" sqref="H12:I12"/>
    </sheetView>
  </sheetViews>
  <sheetFormatPr baseColWidth="10" defaultColWidth="11.42578125" defaultRowHeight="15" x14ac:dyDescent="0.25"/>
  <cols>
    <col min="1" max="1" width="7.140625" style="1" customWidth="1"/>
    <col min="2" max="2" width="17.7109375" style="138" customWidth="1"/>
    <col min="3" max="3" width="12.140625" style="138" customWidth="1"/>
    <col min="4" max="4" width="62.42578125" style="138" customWidth="1"/>
    <col min="5" max="5" width="36.85546875" style="138" customWidth="1"/>
    <col min="6" max="6" width="6.5703125" style="138" customWidth="1"/>
    <col min="7" max="7" width="47" style="138" customWidth="1"/>
    <col min="8" max="8" width="34.140625" style="138" customWidth="1"/>
    <col min="9" max="9" width="48.5703125" style="138" customWidth="1"/>
    <col min="10" max="10" width="25" style="138" customWidth="1"/>
    <col min="11" max="11" width="16.140625" style="138" customWidth="1"/>
    <col min="12" max="12" width="33.28515625" style="138" customWidth="1"/>
    <col min="13" max="13" width="41.7109375" style="138" customWidth="1"/>
    <col min="14" max="14" width="25.85546875" style="138" customWidth="1"/>
    <col min="15" max="16384" width="11.42578125" style="1"/>
  </cols>
  <sheetData>
    <row r="2" spans="2:14" ht="15.75" thickBot="1" x14ac:dyDescent="0.3"/>
    <row r="3" spans="2:14" s="2" customFormat="1" ht="29.45" customHeight="1" x14ac:dyDescent="0.25">
      <c r="B3" s="784"/>
      <c r="C3" s="785"/>
      <c r="D3" s="143" t="s">
        <v>148</v>
      </c>
      <c r="E3" s="790" t="s">
        <v>585</v>
      </c>
      <c r="F3" s="791"/>
      <c r="G3" s="791"/>
      <c r="H3" s="791"/>
      <c r="I3" s="791"/>
      <c r="J3" s="791"/>
      <c r="K3" s="792"/>
      <c r="L3" s="764" t="s">
        <v>149</v>
      </c>
      <c r="M3" s="764"/>
      <c r="N3" s="144" t="s">
        <v>588</v>
      </c>
    </row>
    <row r="4" spans="2:14" s="2" customFormat="1" ht="26.45" customHeight="1" x14ac:dyDescent="0.25">
      <c r="B4" s="786"/>
      <c r="C4" s="787"/>
      <c r="D4" s="145" t="s">
        <v>150</v>
      </c>
      <c r="E4" s="793" t="s">
        <v>586</v>
      </c>
      <c r="F4" s="794"/>
      <c r="G4" s="794"/>
      <c r="H4" s="794"/>
      <c r="I4" s="794"/>
      <c r="J4" s="794"/>
      <c r="K4" s="795"/>
      <c r="L4" s="775" t="s">
        <v>151</v>
      </c>
      <c r="M4" s="775"/>
      <c r="N4" s="146">
        <v>2</v>
      </c>
    </row>
    <row r="5" spans="2:14" s="2" customFormat="1" ht="33.6" customHeight="1" thickBot="1" x14ac:dyDescent="0.3">
      <c r="B5" s="788"/>
      <c r="C5" s="789"/>
      <c r="D5" s="147" t="s">
        <v>152</v>
      </c>
      <c r="E5" s="796" t="s">
        <v>587</v>
      </c>
      <c r="F5" s="797"/>
      <c r="G5" s="797"/>
      <c r="H5" s="797"/>
      <c r="I5" s="797"/>
      <c r="J5" s="797"/>
      <c r="K5" s="798"/>
      <c r="L5" s="776" t="s">
        <v>573</v>
      </c>
      <c r="M5" s="777"/>
      <c r="N5" s="148">
        <v>43776</v>
      </c>
    </row>
    <row r="6" spans="2:14" ht="23.25" customHeight="1" thickBot="1" x14ac:dyDescent="0.3">
      <c r="B6" s="593" t="s">
        <v>180</v>
      </c>
      <c r="C6" s="594"/>
      <c r="D6" s="594"/>
      <c r="E6" s="594"/>
      <c r="F6" s="594"/>
      <c r="G6" s="594"/>
      <c r="H6" s="594"/>
      <c r="I6" s="594"/>
      <c r="J6" s="594"/>
      <c r="K6" s="594"/>
      <c r="L6" s="594"/>
      <c r="M6" s="594"/>
      <c r="N6" s="594"/>
    </row>
    <row r="7" spans="2:14" ht="34.9" customHeight="1" x14ac:dyDescent="0.25">
      <c r="B7" s="778" t="s">
        <v>875</v>
      </c>
      <c r="C7" s="779"/>
      <c r="D7" s="779"/>
      <c r="E7" s="779"/>
      <c r="F7" s="779"/>
      <c r="G7" s="779"/>
      <c r="H7" s="779"/>
      <c r="I7" s="779"/>
      <c r="J7" s="779"/>
      <c r="K7" s="779"/>
      <c r="L7" s="779"/>
      <c r="M7" s="779"/>
      <c r="N7" s="779"/>
    </row>
    <row r="8" spans="2:14" ht="27.75" customHeight="1" x14ac:dyDescent="0.25">
      <c r="B8" s="780" t="s">
        <v>181</v>
      </c>
      <c r="C8" s="781"/>
      <c r="D8" s="781"/>
      <c r="E8" s="781"/>
      <c r="F8" s="781"/>
      <c r="G8" s="781"/>
      <c r="H8" s="781"/>
      <c r="I8" s="781"/>
      <c r="J8" s="781"/>
      <c r="K8" s="781"/>
      <c r="L8" s="781"/>
      <c r="M8" s="781"/>
      <c r="N8" s="781"/>
    </row>
    <row r="9" spans="2:14" ht="49.15" customHeight="1" x14ac:dyDescent="0.25">
      <c r="B9" s="782" t="s">
        <v>152</v>
      </c>
      <c r="C9" s="783"/>
      <c r="D9" s="762" t="s">
        <v>299</v>
      </c>
      <c r="E9" s="762" t="s">
        <v>183</v>
      </c>
      <c r="F9" s="762" t="s">
        <v>641</v>
      </c>
      <c r="G9" s="762" t="s">
        <v>876</v>
      </c>
      <c r="H9" s="769" t="s">
        <v>877</v>
      </c>
      <c r="I9" s="770"/>
      <c r="J9" s="769" t="s">
        <v>2038</v>
      </c>
      <c r="K9" s="770"/>
      <c r="L9" s="765" t="s">
        <v>878</v>
      </c>
      <c r="M9" s="766"/>
      <c r="N9" s="773" t="s">
        <v>603</v>
      </c>
    </row>
    <row r="10" spans="2:14" ht="44.45" customHeight="1" x14ac:dyDescent="0.25">
      <c r="B10" s="782"/>
      <c r="C10" s="783"/>
      <c r="D10" s="763"/>
      <c r="E10" s="763"/>
      <c r="F10" s="763"/>
      <c r="G10" s="763"/>
      <c r="H10" s="771"/>
      <c r="I10" s="772"/>
      <c r="J10" s="771"/>
      <c r="K10" s="772"/>
      <c r="L10" s="767"/>
      <c r="M10" s="768"/>
      <c r="N10" s="774"/>
    </row>
    <row r="11" spans="2:14" s="369" customFormat="1" ht="147" customHeight="1" x14ac:dyDescent="0.25">
      <c r="B11" s="758" t="s">
        <v>14</v>
      </c>
      <c r="C11" s="758"/>
      <c r="D11" s="366" t="s">
        <v>298</v>
      </c>
      <c r="E11" s="367" t="s">
        <v>301</v>
      </c>
      <c r="F11" s="368">
        <v>1</v>
      </c>
      <c r="G11" s="364" t="s">
        <v>1650</v>
      </c>
      <c r="H11" s="759" t="s">
        <v>880</v>
      </c>
      <c r="I11" s="760"/>
      <c r="J11" s="759" t="s">
        <v>2039</v>
      </c>
      <c r="K11" s="760"/>
      <c r="L11" s="759" t="s">
        <v>881</v>
      </c>
      <c r="M11" s="760"/>
      <c r="N11" s="365" t="s">
        <v>615</v>
      </c>
    </row>
    <row r="12" spans="2:14" s="369" customFormat="1" ht="290.25" customHeight="1" x14ac:dyDescent="0.25">
      <c r="B12" s="758" t="s">
        <v>14</v>
      </c>
      <c r="C12" s="758"/>
      <c r="D12" s="366" t="s">
        <v>298</v>
      </c>
      <c r="E12" s="366" t="s">
        <v>301</v>
      </c>
      <c r="F12" s="368">
        <v>2</v>
      </c>
      <c r="G12" s="364" t="s">
        <v>885</v>
      </c>
      <c r="H12" s="759" t="s">
        <v>882</v>
      </c>
      <c r="I12" s="760"/>
      <c r="J12" s="759" t="s">
        <v>884</v>
      </c>
      <c r="K12" s="760"/>
      <c r="L12" s="759" t="s">
        <v>883</v>
      </c>
      <c r="M12" s="760"/>
      <c r="N12" s="365" t="s">
        <v>616</v>
      </c>
    </row>
    <row r="13" spans="2:14" s="369" customFormat="1" ht="146.25" customHeight="1" x14ac:dyDescent="0.25">
      <c r="B13" s="758" t="s">
        <v>14</v>
      </c>
      <c r="C13" s="758"/>
      <c r="D13" s="366" t="s">
        <v>298</v>
      </c>
      <c r="E13" s="366" t="s">
        <v>301</v>
      </c>
      <c r="F13" s="368">
        <v>3</v>
      </c>
      <c r="G13" s="364" t="s">
        <v>886</v>
      </c>
      <c r="H13" s="759" t="s">
        <v>887</v>
      </c>
      <c r="I13" s="760"/>
      <c r="J13" s="759" t="s">
        <v>888</v>
      </c>
      <c r="K13" s="760"/>
      <c r="L13" s="759" t="s">
        <v>889</v>
      </c>
      <c r="M13" s="760"/>
      <c r="N13" s="365" t="s">
        <v>616</v>
      </c>
    </row>
    <row r="14" spans="2:14" s="369" customFormat="1" ht="138.75" customHeight="1" x14ac:dyDescent="0.25">
      <c r="B14" s="758" t="s">
        <v>14</v>
      </c>
      <c r="C14" s="758"/>
      <c r="D14" s="366" t="s">
        <v>298</v>
      </c>
      <c r="E14" s="366" t="s">
        <v>301</v>
      </c>
      <c r="F14" s="368">
        <v>4</v>
      </c>
      <c r="G14" s="364" t="s">
        <v>1612</v>
      </c>
      <c r="H14" s="757" t="s">
        <v>2040</v>
      </c>
      <c r="I14" s="757"/>
      <c r="J14" s="757" t="s">
        <v>890</v>
      </c>
      <c r="K14" s="757"/>
      <c r="L14" s="757" t="s">
        <v>2041</v>
      </c>
      <c r="M14" s="757"/>
      <c r="N14" s="365" t="s">
        <v>616</v>
      </c>
    </row>
    <row r="15" spans="2:14" s="369" customFormat="1" ht="135" customHeight="1" x14ac:dyDescent="0.25">
      <c r="B15" s="758" t="s">
        <v>8</v>
      </c>
      <c r="C15" s="758"/>
      <c r="D15" s="366" t="s">
        <v>302</v>
      </c>
      <c r="E15" s="366" t="s">
        <v>304</v>
      </c>
      <c r="F15" s="368">
        <v>5</v>
      </c>
      <c r="G15" s="364" t="s">
        <v>891</v>
      </c>
      <c r="H15" s="759" t="s">
        <v>892</v>
      </c>
      <c r="I15" s="760"/>
      <c r="J15" s="759" t="s">
        <v>894</v>
      </c>
      <c r="K15" s="760"/>
      <c r="L15" s="759" t="s">
        <v>893</v>
      </c>
      <c r="M15" s="760"/>
      <c r="N15" s="365" t="s">
        <v>802</v>
      </c>
    </row>
    <row r="16" spans="2:14" s="369" customFormat="1" ht="150" customHeight="1" x14ac:dyDescent="0.25">
      <c r="B16" s="758" t="s">
        <v>8</v>
      </c>
      <c r="C16" s="758"/>
      <c r="D16" s="366" t="s">
        <v>302</v>
      </c>
      <c r="E16" s="366" t="s">
        <v>304</v>
      </c>
      <c r="F16" s="368">
        <v>6</v>
      </c>
      <c r="G16" s="364" t="s">
        <v>895</v>
      </c>
      <c r="H16" s="759" t="s">
        <v>897</v>
      </c>
      <c r="I16" s="760"/>
      <c r="J16" s="759" t="s">
        <v>894</v>
      </c>
      <c r="K16" s="760"/>
      <c r="L16" s="759" t="s">
        <v>898</v>
      </c>
      <c r="M16" s="760"/>
      <c r="N16" s="365" t="s">
        <v>802</v>
      </c>
    </row>
    <row r="17" spans="2:14" s="369" customFormat="1" ht="141" customHeight="1" x14ac:dyDescent="0.25">
      <c r="B17" s="758" t="s">
        <v>8</v>
      </c>
      <c r="C17" s="758"/>
      <c r="D17" s="366" t="s">
        <v>302</v>
      </c>
      <c r="E17" s="366" t="s">
        <v>304</v>
      </c>
      <c r="F17" s="368">
        <v>7</v>
      </c>
      <c r="G17" s="364" t="s">
        <v>896</v>
      </c>
      <c r="H17" s="759" t="s">
        <v>899</v>
      </c>
      <c r="I17" s="760"/>
      <c r="J17" s="759" t="s">
        <v>894</v>
      </c>
      <c r="K17" s="760"/>
      <c r="L17" s="759" t="s">
        <v>2042</v>
      </c>
      <c r="M17" s="760"/>
      <c r="N17" s="365" t="s">
        <v>802</v>
      </c>
    </row>
    <row r="18" spans="2:14" s="369" customFormat="1" ht="167.25" customHeight="1" x14ac:dyDescent="0.25">
      <c r="B18" s="758" t="s">
        <v>8</v>
      </c>
      <c r="C18" s="758"/>
      <c r="D18" s="366" t="s">
        <v>302</v>
      </c>
      <c r="E18" s="366" t="s">
        <v>304</v>
      </c>
      <c r="F18" s="368">
        <v>8</v>
      </c>
      <c r="G18" s="364" t="s">
        <v>1816</v>
      </c>
      <c r="H18" s="757" t="s">
        <v>900</v>
      </c>
      <c r="I18" s="757"/>
      <c r="J18" s="757" t="s">
        <v>902</v>
      </c>
      <c r="K18" s="757"/>
      <c r="L18" s="761" t="s">
        <v>901</v>
      </c>
      <c r="M18" s="761"/>
      <c r="N18" s="365" t="s">
        <v>617</v>
      </c>
    </row>
    <row r="19" spans="2:14" s="369" customFormat="1" ht="210" customHeight="1" x14ac:dyDescent="0.25">
      <c r="B19" s="758" t="s">
        <v>11</v>
      </c>
      <c r="C19" s="758"/>
      <c r="D19" s="366" t="s">
        <v>305</v>
      </c>
      <c r="E19" s="366" t="s">
        <v>307</v>
      </c>
      <c r="F19" s="368">
        <v>9</v>
      </c>
      <c r="G19" s="364" t="s">
        <v>904</v>
      </c>
      <c r="H19" s="757" t="s">
        <v>905</v>
      </c>
      <c r="I19" s="757"/>
      <c r="J19" s="757" t="s">
        <v>906</v>
      </c>
      <c r="K19" s="757"/>
      <c r="L19" s="757" t="s">
        <v>2043</v>
      </c>
      <c r="M19" s="757"/>
      <c r="N19" s="365" t="s">
        <v>615</v>
      </c>
    </row>
    <row r="20" spans="2:14" s="369" customFormat="1" ht="263.25" customHeight="1" x14ac:dyDescent="0.25">
      <c r="B20" s="758" t="s">
        <v>11</v>
      </c>
      <c r="C20" s="758"/>
      <c r="D20" s="366" t="s">
        <v>305</v>
      </c>
      <c r="E20" s="366" t="s">
        <v>307</v>
      </c>
      <c r="F20" s="368">
        <v>10</v>
      </c>
      <c r="G20" s="364" t="s">
        <v>1888</v>
      </c>
      <c r="H20" s="757" t="s">
        <v>1955</v>
      </c>
      <c r="I20" s="757"/>
      <c r="J20" s="757" t="s">
        <v>903</v>
      </c>
      <c r="K20" s="757"/>
      <c r="L20" s="757" t="s">
        <v>2044</v>
      </c>
      <c r="M20" s="757"/>
      <c r="N20" s="365" t="s">
        <v>615</v>
      </c>
    </row>
    <row r="21" spans="2:14" s="369" customFormat="1" ht="156" customHeight="1" x14ac:dyDescent="0.25">
      <c r="B21" s="758" t="s">
        <v>11</v>
      </c>
      <c r="C21" s="758"/>
      <c r="D21" s="366" t="s">
        <v>305</v>
      </c>
      <c r="E21" s="366" t="s">
        <v>307</v>
      </c>
      <c r="F21" s="368">
        <v>11</v>
      </c>
      <c r="G21" s="364" t="s">
        <v>909</v>
      </c>
      <c r="H21" s="759" t="s">
        <v>1945</v>
      </c>
      <c r="I21" s="760"/>
      <c r="J21" s="759" t="s">
        <v>908</v>
      </c>
      <c r="K21" s="760"/>
      <c r="L21" s="759" t="s">
        <v>907</v>
      </c>
      <c r="M21" s="760"/>
      <c r="N21" s="365" t="s">
        <v>615</v>
      </c>
    </row>
    <row r="22" spans="2:14" s="369" customFormat="1" ht="167.25" customHeight="1" x14ac:dyDescent="0.25">
      <c r="B22" s="758" t="s">
        <v>11</v>
      </c>
      <c r="C22" s="758"/>
      <c r="D22" s="366" t="s">
        <v>305</v>
      </c>
      <c r="E22" s="366" t="s">
        <v>307</v>
      </c>
      <c r="F22" s="368">
        <v>12</v>
      </c>
      <c r="G22" s="364" t="s">
        <v>1170</v>
      </c>
      <c r="H22" s="759" t="s">
        <v>2045</v>
      </c>
      <c r="I22" s="760"/>
      <c r="J22" s="759" t="s">
        <v>910</v>
      </c>
      <c r="K22" s="760"/>
      <c r="L22" s="759" t="s">
        <v>2046</v>
      </c>
      <c r="M22" s="760"/>
      <c r="N22" s="365" t="s">
        <v>615</v>
      </c>
    </row>
    <row r="23" spans="2:14" s="369" customFormat="1" ht="167.25" customHeight="1" x14ac:dyDescent="0.25">
      <c r="B23" s="758" t="s">
        <v>11</v>
      </c>
      <c r="C23" s="758"/>
      <c r="D23" s="366" t="s">
        <v>305</v>
      </c>
      <c r="E23" s="366" t="s">
        <v>307</v>
      </c>
      <c r="F23" s="368">
        <v>13</v>
      </c>
      <c r="G23" s="364" t="s">
        <v>911</v>
      </c>
      <c r="H23" s="759" t="s">
        <v>913</v>
      </c>
      <c r="I23" s="760"/>
      <c r="J23" s="759" t="s">
        <v>912</v>
      </c>
      <c r="K23" s="760"/>
      <c r="L23" s="759" t="s">
        <v>914</v>
      </c>
      <c r="M23" s="760"/>
      <c r="N23" s="365" t="s">
        <v>616</v>
      </c>
    </row>
    <row r="24" spans="2:14" s="369" customFormat="1" ht="156" customHeight="1" x14ac:dyDescent="0.25">
      <c r="B24" s="758" t="s">
        <v>15</v>
      </c>
      <c r="C24" s="758"/>
      <c r="D24" s="366" t="s">
        <v>308</v>
      </c>
      <c r="E24" s="366" t="s">
        <v>310</v>
      </c>
      <c r="F24" s="368">
        <v>14</v>
      </c>
      <c r="G24" s="364" t="s">
        <v>915</v>
      </c>
      <c r="H24" s="757" t="s">
        <v>916</v>
      </c>
      <c r="I24" s="757"/>
      <c r="J24" s="757" t="s">
        <v>917</v>
      </c>
      <c r="K24" s="757"/>
      <c r="L24" s="757" t="s">
        <v>918</v>
      </c>
      <c r="M24" s="757"/>
      <c r="N24" s="365" t="s">
        <v>803</v>
      </c>
    </row>
    <row r="25" spans="2:14" s="369" customFormat="1" ht="126" customHeight="1" x14ac:dyDescent="0.25">
      <c r="B25" s="758" t="s">
        <v>15</v>
      </c>
      <c r="C25" s="758"/>
      <c r="D25" s="366" t="s">
        <v>308</v>
      </c>
      <c r="E25" s="366" t="s">
        <v>310</v>
      </c>
      <c r="F25" s="368">
        <v>15</v>
      </c>
      <c r="G25" s="364" t="s">
        <v>919</v>
      </c>
      <c r="H25" s="759" t="s">
        <v>2047</v>
      </c>
      <c r="I25" s="760"/>
      <c r="J25" s="759" t="s">
        <v>917</v>
      </c>
      <c r="K25" s="760"/>
      <c r="L25" s="759" t="s">
        <v>2048</v>
      </c>
      <c r="M25" s="760"/>
      <c r="N25" s="365" t="s">
        <v>803</v>
      </c>
    </row>
    <row r="26" spans="2:14" s="369" customFormat="1" ht="146.25" customHeight="1" x14ac:dyDescent="0.25">
      <c r="B26" s="758" t="s">
        <v>15</v>
      </c>
      <c r="C26" s="758"/>
      <c r="D26" s="366" t="s">
        <v>308</v>
      </c>
      <c r="E26" s="366" t="s">
        <v>310</v>
      </c>
      <c r="F26" s="368">
        <v>16</v>
      </c>
      <c r="G26" s="364" t="s">
        <v>920</v>
      </c>
      <c r="H26" s="759" t="s">
        <v>921</v>
      </c>
      <c r="I26" s="760"/>
      <c r="J26" s="759" t="s">
        <v>922</v>
      </c>
      <c r="K26" s="760"/>
      <c r="L26" s="759" t="s">
        <v>923</v>
      </c>
      <c r="M26" s="760"/>
      <c r="N26" s="365" t="s">
        <v>617</v>
      </c>
    </row>
    <row r="27" spans="2:14" s="369" customFormat="1" ht="293.25" customHeight="1" x14ac:dyDescent="0.25">
      <c r="B27" s="758" t="s">
        <v>10</v>
      </c>
      <c r="C27" s="758"/>
      <c r="D27" s="366" t="s">
        <v>311</v>
      </c>
      <c r="E27" s="366" t="s">
        <v>313</v>
      </c>
      <c r="F27" s="368">
        <v>17</v>
      </c>
      <c r="G27" s="364" t="s">
        <v>2049</v>
      </c>
      <c r="H27" s="757" t="s">
        <v>2050</v>
      </c>
      <c r="I27" s="757"/>
      <c r="J27" s="757" t="s">
        <v>924</v>
      </c>
      <c r="K27" s="757"/>
      <c r="L27" s="757" t="s">
        <v>925</v>
      </c>
      <c r="M27" s="757"/>
      <c r="N27" s="365" t="s">
        <v>617</v>
      </c>
    </row>
    <row r="28" spans="2:14" s="369" customFormat="1" ht="167.25" customHeight="1" x14ac:dyDescent="0.25">
      <c r="B28" s="758" t="s">
        <v>10</v>
      </c>
      <c r="C28" s="758"/>
      <c r="D28" s="366" t="s">
        <v>311</v>
      </c>
      <c r="E28" s="366" t="s">
        <v>313</v>
      </c>
      <c r="F28" s="368">
        <v>18</v>
      </c>
      <c r="G28" s="364" t="s">
        <v>2051</v>
      </c>
      <c r="H28" s="757" t="s">
        <v>926</v>
      </c>
      <c r="I28" s="757"/>
      <c r="J28" s="757" t="s">
        <v>927</v>
      </c>
      <c r="K28" s="757"/>
      <c r="L28" s="757" t="s">
        <v>2052</v>
      </c>
      <c r="M28" s="757"/>
      <c r="N28" s="365" t="s">
        <v>617</v>
      </c>
    </row>
    <row r="29" spans="2:14" s="369" customFormat="1" ht="167.25" customHeight="1" x14ac:dyDescent="0.25">
      <c r="B29" s="758" t="s">
        <v>10</v>
      </c>
      <c r="C29" s="758"/>
      <c r="D29" s="366" t="s">
        <v>311</v>
      </c>
      <c r="E29" s="366" t="s">
        <v>313</v>
      </c>
      <c r="F29" s="368">
        <v>19</v>
      </c>
      <c r="G29" s="364" t="s">
        <v>928</v>
      </c>
      <c r="H29" s="757" t="s">
        <v>2053</v>
      </c>
      <c r="I29" s="757"/>
      <c r="J29" s="757" t="s">
        <v>927</v>
      </c>
      <c r="K29" s="757"/>
      <c r="L29" s="757" t="s">
        <v>929</v>
      </c>
      <c r="M29" s="757"/>
      <c r="N29" s="365" t="s">
        <v>617</v>
      </c>
    </row>
    <row r="30" spans="2:14" s="369" customFormat="1" ht="152.25" customHeight="1" x14ac:dyDescent="0.25">
      <c r="B30" s="758" t="s">
        <v>10</v>
      </c>
      <c r="C30" s="758"/>
      <c r="D30" s="366" t="s">
        <v>311</v>
      </c>
      <c r="E30" s="366" t="s">
        <v>313</v>
      </c>
      <c r="F30" s="368">
        <v>20</v>
      </c>
      <c r="G30" s="364" t="s">
        <v>1935</v>
      </c>
      <c r="H30" s="759" t="s">
        <v>1956</v>
      </c>
      <c r="I30" s="760"/>
      <c r="J30" s="759" t="s">
        <v>930</v>
      </c>
      <c r="K30" s="760"/>
      <c r="L30" s="759" t="s">
        <v>1889</v>
      </c>
      <c r="M30" s="760"/>
      <c r="N30" s="365" t="s">
        <v>617</v>
      </c>
    </row>
    <row r="31" spans="2:14" s="369" customFormat="1" ht="214.5" customHeight="1" x14ac:dyDescent="0.25">
      <c r="B31" s="758" t="s">
        <v>16</v>
      </c>
      <c r="C31" s="758"/>
      <c r="D31" s="366" t="s">
        <v>314</v>
      </c>
      <c r="E31" s="366" t="s">
        <v>316</v>
      </c>
      <c r="F31" s="368">
        <v>21</v>
      </c>
      <c r="G31" s="364" t="s">
        <v>935</v>
      </c>
      <c r="H31" s="759" t="s">
        <v>936</v>
      </c>
      <c r="I31" s="760"/>
      <c r="J31" s="759" t="s">
        <v>932</v>
      </c>
      <c r="K31" s="760"/>
      <c r="L31" s="759" t="s">
        <v>937</v>
      </c>
      <c r="M31" s="760"/>
      <c r="N31" s="365" t="s">
        <v>617</v>
      </c>
    </row>
    <row r="32" spans="2:14" s="369" customFormat="1" ht="167.25" customHeight="1" x14ac:dyDescent="0.25">
      <c r="B32" s="758" t="s">
        <v>16</v>
      </c>
      <c r="C32" s="758"/>
      <c r="D32" s="366" t="s">
        <v>314</v>
      </c>
      <c r="E32" s="366" t="s">
        <v>316</v>
      </c>
      <c r="F32" s="368">
        <v>22</v>
      </c>
      <c r="G32" s="364" t="s">
        <v>1686</v>
      </c>
      <c r="H32" s="759" t="s">
        <v>931</v>
      </c>
      <c r="I32" s="760"/>
      <c r="J32" s="759" t="s">
        <v>932</v>
      </c>
      <c r="K32" s="760"/>
      <c r="L32" s="759" t="s">
        <v>933</v>
      </c>
      <c r="M32" s="760"/>
      <c r="N32" s="365" t="s">
        <v>803</v>
      </c>
    </row>
    <row r="33" spans="2:14" s="369" customFormat="1" ht="167.25" customHeight="1" x14ac:dyDescent="0.25">
      <c r="B33" s="758" t="s">
        <v>16</v>
      </c>
      <c r="C33" s="758"/>
      <c r="D33" s="366" t="s">
        <v>314</v>
      </c>
      <c r="E33" s="366" t="s">
        <v>316</v>
      </c>
      <c r="F33" s="368">
        <v>23</v>
      </c>
      <c r="G33" s="364" t="s">
        <v>934</v>
      </c>
      <c r="H33" s="757" t="s">
        <v>2054</v>
      </c>
      <c r="I33" s="757"/>
      <c r="J33" s="757" t="s">
        <v>932</v>
      </c>
      <c r="K33" s="757"/>
      <c r="L33" s="757" t="s">
        <v>938</v>
      </c>
      <c r="M33" s="757"/>
      <c r="N33" s="365" t="s">
        <v>617</v>
      </c>
    </row>
    <row r="34" spans="2:14" s="369" customFormat="1" ht="167.25" customHeight="1" x14ac:dyDescent="0.25">
      <c r="B34" s="758" t="s">
        <v>17</v>
      </c>
      <c r="C34" s="758"/>
      <c r="D34" s="366" t="s">
        <v>317</v>
      </c>
      <c r="E34" s="366" t="s">
        <v>318</v>
      </c>
      <c r="F34" s="368">
        <v>24</v>
      </c>
      <c r="G34" s="364" t="s">
        <v>944</v>
      </c>
      <c r="H34" s="761" t="s">
        <v>939</v>
      </c>
      <c r="I34" s="761"/>
      <c r="J34" s="757" t="s">
        <v>940</v>
      </c>
      <c r="K34" s="757"/>
      <c r="L34" s="757" t="s">
        <v>945</v>
      </c>
      <c r="M34" s="757"/>
      <c r="N34" s="365" t="s">
        <v>617</v>
      </c>
    </row>
    <row r="35" spans="2:14" s="369" customFormat="1" ht="167.25" customHeight="1" x14ac:dyDescent="0.25">
      <c r="B35" s="758" t="s">
        <v>17</v>
      </c>
      <c r="C35" s="758"/>
      <c r="D35" s="366" t="s">
        <v>317</v>
      </c>
      <c r="E35" s="366" t="s">
        <v>318</v>
      </c>
      <c r="F35" s="368">
        <v>25</v>
      </c>
      <c r="G35" s="364" t="s">
        <v>941</v>
      </c>
      <c r="H35" s="759" t="s">
        <v>946</v>
      </c>
      <c r="I35" s="760"/>
      <c r="J35" s="759" t="s">
        <v>942</v>
      </c>
      <c r="K35" s="760"/>
      <c r="L35" s="759" t="s">
        <v>947</v>
      </c>
      <c r="M35" s="760"/>
      <c r="N35" s="365" t="s">
        <v>617</v>
      </c>
    </row>
    <row r="36" spans="2:14" s="369" customFormat="1" ht="167.25" customHeight="1" x14ac:dyDescent="0.25">
      <c r="B36" s="758" t="s">
        <v>17</v>
      </c>
      <c r="C36" s="758"/>
      <c r="D36" s="366" t="s">
        <v>317</v>
      </c>
      <c r="E36" s="366" t="s">
        <v>318</v>
      </c>
      <c r="F36" s="368">
        <v>26</v>
      </c>
      <c r="G36" s="364" t="s">
        <v>948</v>
      </c>
      <c r="H36" s="759" t="s">
        <v>2055</v>
      </c>
      <c r="I36" s="760"/>
      <c r="J36" s="759" t="s">
        <v>943</v>
      </c>
      <c r="K36" s="760"/>
      <c r="L36" s="759" t="s">
        <v>949</v>
      </c>
      <c r="M36" s="760"/>
      <c r="N36" s="365" t="s">
        <v>617</v>
      </c>
    </row>
    <row r="37" spans="2:14" s="369" customFormat="1" ht="167.25" customHeight="1" x14ac:dyDescent="0.25">
      <c r="B37" s="758" t="s">
        <v>17</v>
      </c>
      <c r="C37" s="758"/>
      <c r="D37" s="366" t="s">
        <v>317</v>
      </c>
      <c r="E37" s="366" t="s">
        <v>318</v>
      </c>
      <c r="F37" s="368">
        <v>27</v>
      </c>
      <c r="G37" s="364" t="s">
        <v>2056</v>
      </c>
      <c r="H37" s="759" t="s">
        <v>957</v>
      </c>
      <c r="I37" s="760"/>
      <c r="J37" s="759" t="s">
        <v>942</v>
      </c>
      <c r="K37" s="760"/>
      <c r="L37" s="759" t="s">
        <v>958</v>
      </c>
      <c r="M37" s="760"/>
      <c r="N37" s="365" t="s">
        <v>615</v>
      </c>
    </row>
    <row r="38" spans="2:14" s="369" customFormat="1" ht="167.25" customHeight="1" x14ac:dyDescent="0.25">
      <c r="B38" s="758" t="s">
        <v>17</v>
      </c>
      <c r="C38" s="758"/>
      <c r="D38" s="366" t="s">
        <v>317</v>
      </c>
      <c r="E38" s="366" t="s">
        <v>318</v>
      </c>
      <c r="F38" s="368">
        <v>28</v>
      </c>
      <c r="G38" s="364" t="s">
        <v>950</v>
      </c>
      <c r="H38" s="759" t="s">
        <v>2057</v>
      </c>
      <c r="I38" s="760"/>
      <c r="J38" s="759" t="s">
        <v>951</v>
      </c>
      <c r="K38" s="760"/>
      <c r="L38" s="759" t="s">
        <v>952</v>
      </c>
      <c r="M38" s="760"/>
      <c r="N38" s="365" t="s">
        <v>617</v>
      </c>
    </row>
    <row r="39" spans="2:14" s="369" customFormat="1" ht="167.25" customHeight="1" x14ac:dyDescent="0.25">
      <c r="B39" s="758" t="s">
        <v>17</v>
      </c>
      <c r="C39" s="758"/>
      <c r="D39" s="366" t="s">
        <v>317</v>
      </c>
      <c r="E39" s="366" t="s">
        <v>318</v>
      </c>
      <c r="F39" s="368">
        <v>29</v>
      </c>
      <c r="G39" s="364" t="s">
        <v>953</v>
      </c>
      <c r="H39" s="757" t="s">
        <v>954</v>
      </c>
      <c r="I39" s="757"/>
      <c r="J39" s="757" t="s">
        <v>955</v>
      </c>
      <c r="K39" s="757"/>
      <c r="L39" s="757" t="s">
        <v>2058</v>
      </c>
      <c r="M39" s="757"/>
      <c r="N39" s="365" t="s">
        <v>617</v>
      </c>
    </row>
    <row r="40" spans="2:14" s="369" customFormat="1" ht="167.25" customHeight="1" x14ac:dyDescent="0.25">
      <c r="B40" s="758" t="s">
        <v>17</v>
      </c>
      <c r="C40" s="758"/>
      <c r="D40" s="366" t="s">
        <v>317</v>
      </c>
      <c r="E40" s="366" t="s">
        <v>318</v>
      </c>
      <c r="F40" s="368">
        <v>30</v>
      </c>
      <c r="G40" s="364" t="s">
        <v>956</v>
      </c>
      <c r="H40" s="757" t="s">
        <v>2059</v>
      </c>
      <c r="I40" s="757"/>
      <c r="J40" s="757" t="s">
        <v>955</v>
      </c>
      <c r="K40" s="757"/>
      <c r="L40" s="757" t="s">
        <v>2060</v>
      </c>
      <c r="M40" s="757"/>
      <c r="N40" s="365" t="s">
        <v>617</v>
      </c>
    </row>
    <row r="41" spans="2:14" s="369" customFormat="1" ht="225.75" customHeight="1" x14ac:dyDescent="0.25">
      <c r="B41" s="758" t="s">
        <v>17</v>
      </c>
      <c r="C41" s="758"/>
      <c r="D41" s="366" t="s">
        <v>317</v>
      </c>
      <c r="E41" s="366" t="s">
        <v>318</v>
      </c>
      <c r="F41" s="368">
        <v>31</v>
      </c>
      <c r="G41" s="364" t="s">
        <v>959</v>
      </c>
      <c r="H41" s="757" t="s">
        <v>2061</v>
      </c>
      <c r="I41" s="757"/>
      <c r="J41" s="757" t="s">
        <v>960</v>
      </c>
      <c r="K41" s="757"/>
      <c r="L41" s="757" t="s">
        <v>961</v>
      </c>
      <c r="M41" s="757"/>
      <c r="N41" s="365" t="s">
        <v>615</v>
      </c>
    </row>
    <row r="42" spans="2:14" s="369" customFormat="1" ht="167.25" customHeight="1" x14ac:dyDescent="0.25">
      <c r="B42" s="758" t="s">
        <v>17</v>
      </c>
      <c r="C42" s="758"/>
      <c r="D42" s="366" t="s">
        <v>317</v>
      </c>
      <c r="E42" s="366" t="s">
        <v>318</v>
      </c>
      <c r="F42" s="368">
        <v>32</v>
      </c>
      <c r="G42" s="364" t="s">
        <v>962</v>
      </c>
      <c r="H42" s="757" t="s">
        <v>2062</v>
      </c>
      <c r="I42" s="757"/>
      <c r="J42" s="757" t="s">
        <v>963</v>
      </c>
      <c r="K42" s="757"/>
      <c r="L42" s="757" t="s">
        <v>964</v>
      </c>
      <c r="M42" s="757"/>
      <c r="N42" s="365" t="s">
        <v>617</v>
      </c>
    </row>
    <row r="43" spans="2:14" s="369" customFormat="1" ht="167.25" customHeight="1" x14ac:dyDescent="0.25">
      <c r="B43" s="758" t="s">
        <v>18</v>
      </c>
      <c r="C43" s="758"/>
      <c r="D43" s="366" t="s">
        <v>815</v>
      </c>
      <c r="E43" s="366" t="s">
        <v>320</v>
      </c>
      <c r="F43" s="368">
        <v>33</v>
      </c>
      <c r="G43" s="364" t="s">
        <v>965</v>
      </c>
      <c r="H43" s="757" t="s">
        <v>966</v>
      </c>
      <c r="I43" s="757"/>
      <c r="J43" s="757" t="s">
        <v>967</v>
      </c>
      <c r="K43" s="757"/>
      <c r="L43" s="757" t="s">
        <v>968</v>
      </c>
      <c r="M43" s="757"/>
      <c r="N43" s="365" t="s">
        <v>617</v>
      </c>
    </row>
    <row r="44" spans="2:14" s="369" customFormat="1" ht="218.25" customHeight="1" x14ac:dyDescent="0.25">
      <c r="B44" s="758" t="s">
        <v>27</v>
      </c>
      <c r="C44" s="758"/>
      <c r="D44" s="366" t="s">
        <v>324</v>
      </c>
      <c r="E44" s="366" t="s">
        <v>326</v>
      </c>
      <c r="F44" s="368">
        <v>34</v>
      </c>
      <c r="G44" s="364" t="s">
        <v>2063</v>
      </c>
      <c r="H44" s="757" t="s">
        <v>2064</v>
      </c>
      <c r="I44" s="757"/>
      <c r="J44" s="757" t="s">
        <v>969</v>
      </c>
      <c r="K44" s="757"/>
      <c r="L44" s="757" t="s">
        <v>1890</v>
      </c>
      <c r="M44" s="757"/>
      <c r="N44" s="365" t="s">
        <v>619</v>
      </c>
    </row>
    <row r="45" spans="2:14" s="369" customFormat="1" ht="204.75" customHeight="1" x14ac:dyDescent="0.25">
      <c r="B45" s="758" t="s">
        <v>27</v>
      </c>
      <c r="C45" s="758"/>
      <c r="D45" s="366" t="s">
        <v>324</v>
      </c>
      <c r="E45" s="366" t="s">
        <v>326</v>
      </c>
      <c r="F45" s="368">
        <v>35</v>
      </c>
      <c r="G45" s="364" t="s">
        <v>1933</v>
      </c>
      <c r="H45" s="759" t="s">
        <v>2065</v>
      </c>
      <c r="I45" s="760"/>
      <c r="J45" s="759" t="s">
        <v>969</v>
      </c>
      <c r="K45" s="760"/>
      <c r="L45" s="759" t="s">
        <v>2066</v>
      </c>
      <c r="M45" s="760"/>
      <c r="N45" s="365" t="s">
        <v>618</v>
      </c>
    </row>
    <row r="46" spans="2:14" s="369" customFormat="1" ht="146.25" customHeight="1" x14ac:dyDescent="0.25">
      <c r="B46" s="758" t="s">
        <v>27</v>
      </c>
      <c r="C46" s="758"/>
      <c r="D46" s="366" t="s">
        <v>324</v>
      </c>
      <c r="E46" s="366" t="s">
        <v>326</v>
      </c>
      <c r="F46" s="368">
        <v>36</v>
      </c>
      <c r="G46" s="364" t="s">
        <v>970</v>
      </c>
      <c r="H46" s="759" t="s">
        <v>2067</v>
      </c>
      <c r="I46" s="760"/>
      <c r="J46" s="759" t="s">
        <v>971</v>
      </c>
      <c r="K46" s="760"/>
      <c r="L46" s="759" t="s">
        <v>2068</v>
      </c>
      <c r="M46" s="760"/>
      <c r="N46" s="365" t="s">
        <v>617</v>
      </c>
    </row>
    <row r="47" spans="2:14" s="369" customFormat="1" ht="167.25" customHeight="1" x14ac:dyDescent="0.25">
      <c r="B47" s="758" t="s">
        <v>27</v>
      </c>
      <c r="C47" s="758"/>
      <c r="D47" s="366" t="s">
        <v>324</v>
      </c>
      <c r="E47" s="366" t="s">
        <v>326</v>
      </c>
      <c r="F47" s="368">
        <v>37</v>
      </c>
      <c r="G47" s="364" t="s">
        <v>972</v>
      </c>
      <c r="H47" s="761" t="s">
        <v>2069</v>
      </c>
      <c r="I47" s="761"/>
      <c r="J47" s="757" t="s">
        <v>971</v>
      </c>
      <c r="K47" s="757"/>
      <c r="L47" s="761" t="s">
        <v>2070</v>
      </c>
      <c r="M47" s="761"/>
      <c r="N47" s="365" t="s">
        <v>803</v>
      </c>
    </row>
    <row r="48" spans="2:14" s="369" customFormat="1" ht="167.25" customHeight="1" x14ac:dyDescent="0.25">
      <c r="B48" s="758" t="s">
        <v>27</v>
      </c>
      <c r="C48" s="758"/>
      <c r="D48" s="366" t="s">
        <v>324</v>
      </c>
      <c r="E48" s="366" t="s">
        <v>326</v>
      </c>
      <c r="F48" s="368">
        <v>38</v>
      </c>
      <c r="G48" s="364" t="s">
        <v>2071</v>
      </c>
      <c r="H48" s="761" t="s">
        <v>973</v>
      </c>
      <c r="I48" s="761"/>
      <c r="J48" s="757" t="s">
        <v>971</v>
      </c>
      <c r="K48" s="757"/>
      <c r="L48" s="761" t="s">
        <v>974</v>
      </c>
      <c r="M48" s="761"/>
      <c r="N48" s="365" t="s">
        <v>617</v>
      </c>
    </row>
    <row r="49" spans="2:14" s="369" customFormat="1" ht="167.25" customHeight="1" x14ac:dyDescent="0.25">
      <c r="B49" s="758" t="s">
        <v>27</v>
      </c>
      <c r="C49" s="758"/>
      <c r="D49" s="366" t="s">
        <v>324</v>
      </c>
      <c r="E49" s="366" t="s">
        <v>326</v>
      </c>
      <c r="F49" s="368">
        <v>39</v>
      </c>
      <c r="G49" s="364" t="s">
        <v>975</v>
      </c>
      <c r="H49" s="759" t="s">
        <v>976</v>
      </c>
      <c r="I49" s="760"/>
      <c r="J49" s="759" t="s">
        <v>977</v>
      </c>
      <c r="K49" s="760"/>
      <c r="L49" s="759" t="s">
        <v>2072</v>
      </c>
      <c r="M49" s="760"/>
      <c r="N49" s="365" t="s">
        <v>617</v>
      </c>
    </row>
    <row r="50" spans="2:14" s="369" customFormat="1" ht="167.25" customHeight="1" x14ac:dyDescent="0.25">
      <c r="B50" s="758" t="s">
        <v>27</v>
      </c>
      <c r="C50" s="758"/>
      <c r="D50" s="366" t="s">
        <v>324</v>
      </c>
      <c r="E50" s="366" t="s">
        <v>326</v>
      </c>
      <c r="F50" s="368">
        <v>40</v>
      </c>
      <c r="G50" s="364" t="s">
        <v>978</v>
      </c>
      <c r="H50" s="759" t="s">
        <v>979</v>
      </c>
      <c r="I50" s="760"/>
      <c r="J50" s="759" t="s">
        <v>980</v>
      </c>
      <c r="K50" s="760"/>
      <c r="L50" s="759" t="s">
        <v>2073</v>
      </c>
      <c r="M50" s="760"/>
      <c r="N50" s="365" t="s">
        <v>617</v>
      </c>
    </row>
    <row r="51" spans="2:14" s="369" customFormat="1" ht="167.25" customHeight="1" x14ac:dyDescent="0.25">
      <c r="B51" s="758" t="s">
        <v>27</v>
      </c>
      <c r="C51" s="758"/>
      <c r="D51" s="366" t="s">
        <v>324</v>
      </c>
      <c r="E51" s="366" t="s">
        <v>326</v>
      </c>
      <c r="F51" s="368">
        <v>41</v>
      </c>
      <c r="G51" s="364" t="s">
        <v>1711</v>
      </c>
      <c r="H51" s="759" t="s">
        <v>2074</v>
      </c>
      <c r="I51" s="760"/>
      <c r="J51" s="759" t="s">
        <v>977</v>
      </c>
      <c r="K51" s="760"/>
      <c r="L51" s="759" t="s">
        <v>981</v>
      </c>
      <c r="M51" s="760"/>
      <c r="N51" s="365" t="s">
        <v>618</v>
      </c>
    </row>
    <row r="52" spans="2:14" s="369" customFormat="1" ht="167.25" customHeight="1" x14ac:dyDescent="0.25">
      <c r="B52" s="758" t="s">
        <v>27</v>
      </c>
      <c r="C52" s="758"/>
      <c r="D52" s="366" t="s">
        <v>324</v>
      </c>
      <c r="E52" s="366" t="s">
        <v>326</v>
      </c>
      <c r="F52" s="368">
        <v>42</v>
      </c>
      <c r="G52" s="364" t="s">
        <v>982</v>
      </c>
      <c r="H52" s="757" t="s">
        <v>983</v>
      </c>
      <c r="I52" s="757"/>
      <c r="J52" s="757" t="s">
        <v>984</v>
      </c>
      <c r="K52" s="757"/>
      <c r="L52" s="757" t="s">
        <v>985</v>
      </c>
      <c r="M52" s="757"/>
      <c r="N52" s="365" t="s">
        <v>617</v>
      </c>
    </row>
    <row r="53" spans="2:14" s="369" customFormat="1" ht="167.25" customHeight="1" x14ac:dyDescent="0.25">
      <c r="B53" s="758" t="s">
        <v>19</v>
      </c>
      <c r="C53" s="758"/>
      <c r="D53" s="366" t="s">
        <v>327</v>
      </c>
      <c r="E53" s="366" t="s">
        <v>329</v>
      </c>
      <c r="F53" s="368">
        <v>43</v>
      </c>
      <c r="G53" s="364" t="s">
        <v>986</v>
      </c>
      <c r="H53" s="759" t="s">
        <v>987</v>
      </c>
      <c r="I53" s="760"/>
      <c r="J53" s="759" t="s">
        <v>988</v>
      </c>
      <c r="K53" s="760"/>
      <c r="L53" s="759" t="s">
        <v>989</v>
      </c>
      <c r="M53" s="760"/>
      <c r="N53" s="365" t="s">
        <v>615</v>
      </c>
    </row>
    <row r="54" spans="2:14" s="369" customFormat="1" ht="167.25" customHeight="1" x14ac:dyDescent="0.25">
      <c r="B54" s="758" t="s">
        <v>19</v>
      </c>
      <c r="C54" s="758"/>
      <c r="D54" s="366" t="s">
        <v>327</v>
      </c>
      <c r="E54" s="366" t="s">
        <v>329</v>
      </c>
      <c r="F54" s="368">
        <v>44</v>
      </c>
      <c r="G54" s="364" t="s">
        <v>990</v>
      </c>
      <c r="H54" s="759" t="s">
        <v>991</v>
      </c>
      <c r="I54" s="760"/>
      <c r="J54" s="759" t="s">
        <v>992</v>
      </c>
      <c r="K54" s="760"/>
      <c r="L54" s="759" t="s">
        <v>993</v>
      </c>
      <c r="M54" s="760"/>
      <c r="N54" s="365" t="s">
        <v>617</v>
      </c>
    </row>
    <row r="55" spans="2:14" s="369" customFormat="1" ht="167.25" customHeight="1" x14ac:dyDescent="0.25">
      <c r="B55" s="758" t="s">
        <v>19</v>
      </c>
      <c r="C55" s="758"/>
      <c r="D55" s="366" t="s">
        <v>327</v>
      </c>
      <c r="E55" s="366" t="s">
        <v>329</v>
      </c>
      <c r="F55" s="368">
        <v>45</v>
      </c>
      <c r="G55" s="364" t="s">
        <v>994</v>
      </c>
      <c r="H55" s="759" t="s">
        <v>995</v>
      </c>
      <c r="I55" s="760"/>
      <c r="J55" s="759" t="s">
        <v>996</v>
      </c>
      <c r="K55" s="760"/>
      <c r="L55" s="759" t="s">
        <v>997</v>
      </c>
      <c r="M55" s="760"/>
      <c r="N55" s="365" t="s">
        <v>803</v>
      </c>
    </row>
    <row r="56" spans="2:14" s="369" customFormat="1" ht="167.25" customHeight="1" x14ac:dyDescent="0.25">
      <c r="B56" s="758" t="s">
        <v>19</v>
      </c>
      <c r="C56" s="758"/>
      <c r="D56" s="366" t="s">
        <v>327</v>
      </c>
      <c r="E56" s="366" t="s">
        <v>329</v>
      </c>
      <c r="F56" s="368">
        <v>46</v>
      </c>
      <c r="G56" s="364" t="s">
        <v>998</v>
      </c>
      <c r="H56" s="759" t="s">
        <v>999</v>
      </c>
      <c r="I56" s="760"/>
      <c r="J56" s="759" t="s">
        <v>996</v>
      </c>
      <c r="K56" s="760"/>
      <c r="L56" s="759" t="s">
        <v>997</v>
      </c>
      <c r="M56" s="760"/>
      <c r="N56" s="365" t="s">
        <v>803</v>
      </c>
    </row>
    <row r="57" spans="2:14" s="369" customFormat="1" ht="167.25" customHeight="1" x14ac:dyDescent="0.25">
      <c r="B57" s="758" t="s">
        <v>19</v>
      </c>
      <c r="C57" s="758"/>
      <c r="D57" s="366" t="s">
        <v>327</v>
      </c>
      <c r="E57" s="366" t="s">
        <v>329</v>
      </c>
      <c r="F57" s="368">
        <v>47</v>
      </c>
      <c r="G57" s="364" t="s">
        <v>1000</v>
      </c>
      <c r="H57" s="759" t="s">
        <v>2075</v>
      </c>
      <c r="I57" s="760"/>
      <c r="J57" s="759" t="s">
        <v>996</v>
      </c>
      <c r="K57" s="760"/>
      <c r="L57" s="759" t="s">
        <v>1001</v>
      </c>
      <c r="M57" s="760"/>
      <c r="N57" s="365" t="s">
        <v>617</v>
      </c>
    </row>
    <row r="58" spans="2:14" s="369" customFormat="1" ht="167.25" customHeight="1" x14ac:dyDescent="0.25">
      <c r="B58" s="758" t="s">
        <v>20</v>
      </c>
      <c r="C58" s="758"/>
      <c r="D58" s="366" t="s">
        <v>330</v>
      </c>
      <c r="E58" s="366" t="s">
        <v>332</v>
      </c>
      <c r="F58" s="368">
        <v>48</v>
      </c>
      <c r="G58" s="364" t="s">
        <v>1002</v>
      </c>
      <c r="H58" s="757" t="s">
        <v>1003</v>
      </c>
      <c r="I58" s="757"/>
      <c r="J58" s="757" t="s">
        <v>1011</v>
      </c>
      <c r="K58" s="757"/>
      <c r="L58" s="757" t="s">
        <v>1004</v>
      </c>
      <c r="M58" s="757"/>
      <c r="N58" s="365" t="s">
        <v>617</v>
      </c>
    </row>
    <row r="59" spans="2:14" s="369" customFormat="1" ht="167.25" customHeight="1" x14ac:dyDescent="0.25">
      <c r="B59" s="758" t="s">
        <v>20</v>
      </c>
      <c r="C59" s="758"/>
      <c r="D59" s="366" t="s">
        <v>330</v>
      </c>
      <c r="E59" s="366" t="s">
        <v>332</v>
      </c>
      <c r="F59" s="368">
        <v>49</v>
      </c>
      <c r="G59" s="364" t="s">
        <v>1005</v>
      </c>
      <c r="H59" s="759" t="s">
        <v>1006</v>
      </c>
      <c r="I59" s="760"/>
      <c r="J59" s="759" t="s">
        <v>1012</v>
      </c>
      <c r="K59" s="760"/>
      <c r="L59" s="759" t="s">
        <v>1007</v>
      </c>
      <c r="M59" s="760"/>
      <c r="N59" s="365" t="s">
        <v>803</v>
      </c>
    </row>
    <row r="60" spans="2:14" s="369" customFormat="1" ht="167.25" customHeight="1" x14ac:dyDescent="0.25">
      <c r="B60" s="758" t="s">
        <v>20</v>
      </c>
      <c r="C60" s="758"/>
      <c r="D60" s="366" t="s">
        <v>330</v>
      </c>
      <c r="E60" s="366" t="s">
        <v>332</v>
      </c>
      <c r="F60" s="368">
        <v>50</v>
      </c>
      <c r="G60" s="364" t="s">
        <v>1008</v>
      </c>
      <c r="H60" s="759" t="s">
        <v>1009</v>
      </c>
      <c r="I60" s="760"/>
      <c r="J60" s="759" t="s">
        <v>1013</v>
      </c>
      <c r="K60" s="760"/>
      <c r="L60" s="759" t="s">
        <v>1010</v>
      </c>
      <c r="M60" s="760"/>
      <c r="N60" s="365" t="s">
        <v>803</v>
      </c>
    </row>
    <row r="61" spans="2:14" s="369" customFormat="1" ht="167.25" customHeight="1" x14ac:dyDescent="0.25">
      <c r="B61" s="758" t="s">
        <v>21</v>
      </c>
      <c r="C61" s="758"/>
      <c r="D61" s="366" t="s">
        <v>333</v>
      </c>
      <c r="E61" s="366" t="s">
        <v>335</v>
      </c>
      <c r="F61" s="368">
        <v>51</v>
      </c>
      <c r="G61" s="364" t="s">
        <v>1133</v>
      </c>
      <c r="H61" s="759" t="s">
        <v>1021</v>
      </c>
      <c r="I61" s="760"/>
      <c r="J61" s="759" t="s">
        <v>1014</v>
      </c>
      <c r="K61" s="760"/>
      <c r="L61" s="759" t="s">
        <v>1015</v>
      </c>
      <c r="M61" s="760"/>
      <c r="N61" s="365" t="s">
        <v>803</v>
      </c>
    </row>
    <row r="62" spans="2:14" s="369" customFormat="1" ht="167.25" customHeight="1" x14ac:dyDescent="0.25">
      <c r="B62" s="758" t="s">
        <v>21</v>
      </c>
      <c r="C62" s="758"/>
      <c r="D62" s="366" t="s">
        <v>333</v>
      </c>
      <c r="E62" s="366" t="s">
        <v>335</v>
      </c>
      <c r="F62" s="368">
        <v>52</v>
      </c>
      <c r="G62" s="364" t="s">
        <v>1114</v>
      </c>
      <c r="H62" s="759" t="s">
        <v>1016</v>
      </c>
      <c r="I62" s="760"/>
      <c r="J62" s="759" t="s">
        <v>1017</v>
      </c>
      <c r="K62" s="760"/>
      <c r="L62" s="759" t="s">
        <v>1018</v>
      </c>
      <c r="M62" s="760"/>
      <c r="N62" s="365" t="s">
        <v>803</v>
      </c>
    </row>
    <row r="63" spans="2:14" s="369" customFormat="1" ht="167.25" customHeight="1" x14ac:dyDescent="0.25">
      <c r="B63" s="758" t="s">
        <v>21</v>
      </c>
      <c r="C63" s="758"/>
      <c r="D63" s="366" t="s">
        <v>333</v>
      </c>
      <c r="E63" s="366" t="s">
        <v>335</v>
      </c>
      <c r="F63" s="368">
        <v>53</v>
      </c>
      <c r="G63" s="364" t="s">
        <v>1030</v>
      </c>
      <c r="H63" s="757" t="s">
        <v>1019</v>
      </c>
      <c r="I63" s="757"/>
      <c r="J63" s="757" t="s">
        <v>1014</v>
      </c>
      <c r="K63" s="757"/>
      <c r="L63" s="757" t="s">
        <v>1020</v>
      </c>
      <c r="M63" s="757"/>
      <c r="N63" s="365" t="s">
        <v>803</v>
      </c>
    </row>
    <row r="64" spans="2:14" s="369" customFormat="1" ht="167.25" customHeight="1" x14ac:dyDescent="0.25">
      <c r="B64" s="758" t="s">
        <v>22</v>
      </c>
      <c r="C64" s="758"/>
      <c r="D64" s="366" t="s">
        <v>336</v>
      </c>
      <c r="E64" s="366" t="s">
        <v>335</v>
      </c>
      <c r="F64" s="368">
        <v>54</v>
      </c>
      <c r="G64" s="364" t="s">
        <v>1029</v>
      </c>
      <c r="H64" s="757" t="s">
        <v>1022</v>
      </c>
      <c r="I64" s="757"/>
      <c r="J64" s="757" t="s">
        <v>1023</v>
      </c>
      <c r="K64" s="757"/>
      <c r="L64" s="757" t="s">
        <v>1024</v>
      </c>
      <c r="M64" s="757"/>
      <c r="N64" s="365" t="s">
        <v>617</v>
      </c>
    </row>
    <row r="65" spans="2:14" s="369" customFormat="1" ht="167.25" customHeight="1" x14ac:dyDescent="0.25">
      <c r="B65" s="758" t="s">
        <v>22</v>
      </c>
      <c r="C65" s="758"/>
      <c r="D65" s="366" t="s">
        <v>336</v>
      </c>
      <c r="E65" s="366" t="s">
        <v>335</v>
      </c>
      <c r="F65" s="368">
        <v>55</v>
      </c>
      <c r="G65" s="364" t="s">
        <v>1028</v>
      </c>
      <c r="H65" s="757" t="s">
        <v>1025</v>
      </c>
      <c r="I65" s="757"/>
      <c r="J65" s="757" t="s">
        <v>1026</v>
      </c>
      <c r="K65" s="757"/>
      <c r="L65" s="757" t="s">
        <v>1027</v>
      </c>
      <c r="M65" s="757"/>
      <c r="N65" s="365" t="s">
        <v>617</v>
      </c>
    </row>
    <row r="66" spans="2:14" s="369" customFormat="1" ht="167.25" customHeight="1" x14ac:dyDescent="0.25">
      <c r="B66" s="758" t="s">
        <v>22</v>
      </c>
      <c r="C66" s="758"/>
      <c r="D66" s="366" t="s">
        <v>336</v>
      </c>
      <c r="E66" s="366" t="s">
        <v>335</v>
      </c>
      <c r="F66" s="368">
        <v>56</v>
      </c>
      <c r="G66" s="364" t="s">
        <v>1365</v>
      </c>
      <c r="H66" s="759" t="s">
        <v>1031</v>
      </c>
      <c r="I66" s="760"/>
      <c r="J66" s="759" t="s">
        <v>1032</v>
      </c>
      <c r="K66" s="760"/>
      <c r="L66" s="759" t="s">
        <v>1033</v>
      </c>
      <c r="M66" s="760"/>
      <c r="N66" s="365" t="s">
        <v>617</v>
      </c>
    </row>
    <row r="67" spans="2:14" s="369" customFormat="1" ht="167.25" customHeight="1" x14ac:dyDescent="0.25">
      <c r="B67" s="758" t="s">
        <v>22</v>
      </c>
      <c r="C67" s="758"/>
      <c r="D67" s="366" t="s">
        <v>336</v>
      </c>
      <c r="E67" s="366" t="s">
        <v>335</v>
      </c>
      <c r="F67" s="368">
        <v>57</v>
      </c>
      <c r="G67" s="364" t="s">
        <v>1040</v>
      </c>
      <c r="H67" s="759" t="s">
        <v>1043</v>
      </c>
      <c r="I67" s="760"/>
      <c r="J67" s="759" t="s">
        <v>1045</v>
      </c>
      <c r="K67" s="760"/>
      <c r="L67" s="759" t="s">
        <v>1044</v>
      </c>
      <c r="M67" s="760"/>
      <c r="N67" s="365" t="s">
        <v>617</v>
      </c>
    </row>
    <row r="68" spans="2:14" s="369" customFormat="1" ht="167.25" customHeight="1" x14ac:dyDescent="0.25">
      <c r="B68" s="758" t="s">
        <v>22</v>
      </c>
      <c r="C68" s="758"/>
      <c r="D68" s="366" t="s">
        <v>336</v>
      </c>
      <c r="E68" s="366" t="s">
        <v>335</v>
      </c>
      <c r="F68" s="368">
        <v>58</v>
      </c>
      <c r="G68" s="364" t="s">
        <v>1041</v>
      </c>
      <c r="H68" s="757" t="s">
        <v>1046</v>
      </c>
      <c r="I68" s="757"/>
      <c r="J68" s="759" t="s">
        <v>1045</v>
      </c>
      <c r="K68" s="760"/>
      <c r="L68" s="757" t="s">
        <v>1047</v>
      </c>
      <c r="M68" s="757"/>
      <c r="N68" s="365" t="s">
        <v>617</v>
      </c>
    </row>
    <row r="69" spans="2:14" s="369" customFormat="1" ht="167.25" customHeight="1" x14ac:dyDescent="0.25">
      <c r="B69" s="758" t="s">
        <v>22</v>
      </c>
      <c r="C69" s="758"/>
      <c r="D69" s="366" t="s">
        <v>336</v>
      </c>
      <c r="E69" s="366" t="s">
        <v>335</v>
      </c>
      <c r="F69" s="368">
        <v>59</v>
      </c>
      <c r="G69" s="364" t="s">
        <v>1042</v>
      </c>
      <c r="H69" s="757" t="s">
        <v>1048</v>
      </c>
      <c r="I69" s="757"/>
      <c r="J69" s="759" t="s">
        <v>1045</v>
      </c>
      <c r="K69" s="760"/>
      <c r="L69" s="757" t="s">
        <v>1049</v>
      </c>
      <c r="M69" s="757"/>
      <c r="N69" s="365" t="s">
        <v>617</v>
      </c>
    </row>
    <row r="70" spans="2:14" s="369" customFormat="1" ht="167.25" customHeight="1" x14ac:dyDescent="0.25">
      <c r="B70" s="758" t="s">
        <v>22</v>
      </c>
      <c r="C70" s="758"/>
      <c r="D70" s="366" t="s">
        <v>336</v>
      </c>
      <c r="E70" s="366" t="s">
        <v>335</v>
      </c>
      <c r="F70" s="368">
        <v>60</v>
      </c>
      <c r="G70" s="364" t="s">
        <v>1034</v>
      </c>
      <c r="H70" s="757" t="s">
        <v>1035</v>
      </c>
      <c r="I70" s="757"/>
      <c r="J70" s="757" t="s">
        <v>1036</v>
      </c>
      <c r="K70" s="757"/>
      <c r="L70" s="757" t="s">
        <v>1039</v>
      </c>
      <c r="M70" s="757"/>
      <c r="N70" s="365" t="s">
        <v>617</v>
      </c>
    </row>
    <row r="71" spans="2:14" s="369" customFormat="1" ht="167.25" customHeight="1" x14ac:dyDescent="0.25">
      <c r="B71" s="799" t="s">
        <v>22</v>
      </c>
      <c r="C71" s="799"/>
      <c r="D71" s="370" t="s">
        <v>336</v>
      </c>
      <c r="E71" s="370" t="s">
        <v>335</v>
      </c>
      <c r="F71" s="368">
        <v>61</v>
      </c>
      <c r="G71" s="364" t="s">
        <v>1053</v>
      </c>
      <c r="H71" s="757" t="s">
        <v>1037</v>
      </c>
      <c r="I71" s="757"/>
      <c r="J71" s="757" t="s">
        <v>1036</v>
      </c>
      <c r="K71" s="757"/>
      <c r="L71" s="757" t="s">
        <v>1038</v>
      </c>
      <c r="M71" s="757"/>
      <c r="N71" s="365" t="s">
        <v>803</v>
      </c>
    </row>
    <row r="72" spans="2:14" s="369" customFormat="1" ht="167.25" customHeight="1" x14ac:dyDescent="0.25">
      <c r="B72" s="799" t="s">
        <v>22</v>
      </c>
      <c r="C72" s="799"/>
      <c r="D72" s="370" t="s">
        <v>336</v>
      </c>
      <c r="E72" s="370" t="s">
        <v>335</v>
      </c>
      <c r="F72" s="368">
        <v>62</v>
      </c>
      <c r="G72" s="364" t="s">
        <v>1050</v>
      </c>
      <c r="H72" s="761" t="s">
        <v>1051</v>
      </c>
      <c r="I72" s="761"/>
      <c r="J72" s="757" t="s">
        <v>1036</v>
      </c>
      <c r="K72" s="757"/>
      <c r="L72" s="757" t="s">
        <v>1052</v>
      </c>
      <c r="M72" s="757"/>
      <c r="N72" s="365" t="s">
        <v>803</v>
      </c>
    </row>
    <row r="73" spans="2:14" s="369" customFormat="1" ht="167.25" customHeight="1" x14ac:dyDescent="0.25">
      <c r="B73" s="758" t="s">
        <v>22</v>
      </c>
      <c r="C73" s="758"/>
      <c r="D73" s="366" t="s">
        <v>336</v>
      </c>
      <c r="E73" s="366" t="s">
        <v>335</v>
      </c>
      <c r="F73" s="368">
        <v>63</v>
      </c>
      <c r="G73" s="364" t="s">
        <v>1054</v>
      </c>
      <c r="H73" s="757" t="s">
        <v>1055</v>
      </c>
      <c r="I73" s="757"/>
      <c r="J73" s="757" t="s">
        <v>1036</v>
      </c>
      <c r="K73" s="757"/>
      <c r="L73" s="757" t="s">
        <v>1052</v>
      </c>
      <c r="M73" s="757"/>
      <c r="N73" s="365" t="s">
        <v>617</v>
      </c>
    </row>
    <row r="74" spans="2:14" s="369" customFormat="1" ht="167.25" customHeight="1" x14ac:dyDescent="0.25">
      <c r="B74" s="758" t="s">
        <v>23</v>
      </c>
      <c r="C74" s="758"/>
      <c r="D74" s="366" t="s">
        <v>338</v>
      </c>
      <c r="E74" s="366" t="s">
        <v>816</v>
      </c>
      <c r="F74" s="368">
        <v>64</v>
      </c>
      <c r="G74" s="364" t="s">
        <v>1056</v>
      </c>
      <c r="H74" s="759" t="s">
        <v>1057</v>
      </c>
      <c r="I74" s="760"/>
      <c r="J74" s="759" t="s">
        <v>1058</v>
      </c>
      <c r="K74" s="760"/>
      <c r="L74" s="759" t="s">
        <v>1059</v>
      </c>
      <c r="M74" s="760"/>
      <c r="N74" s="365" t="s">
        <v>800</v>
      </c>
    </row>
    <row r="75" spans="2:14" s="369" customFormat="1" ht="167.25" customHeight="1" x14ac:dyDescent="0.25">
      <c r="B75" s="758" t="s">
        <v>23</v>
      </c>
      <c r="C75" s="758"/>
      <c r="D75" s="366" t="s">
        <v>338</v>
      </c>
      <c r="E75" s="366" t="s">
        <v>816</v>
      </c>
      <c r="F75" s="368">
        <v>65</v>
      </c>
      <c r="G75" s="364" t="s">
        <v>1060</v>
      </c>
      <c r="H75" s="759" t="s">
        <v>1061</v>
      </c>
      <c r="I75" s="760"/>
      <c r="J75" s="759" t="s">
        <v>1058</v>
      </c>
      <c r="K75" s="760"/>
      <c r="L75" s="759" t="s">
        <v>1062</v>
      </c>
      <c r="M75" s="760"/>
      <c r="N75" s="365" t="s">
        <v>800</v>
      </c>
    </row>
    <row r="76" spans="2:14" s="369" customFormat="1" ht="167.25" customHeight="1" x14ac:dyDescent="0.25">
      <c r="B76" s="758" t="s">
        <v>23</v>
      </c>
      <c r="C76" s="758"/>
      <c r="D76" s="366" t="s">
        <v>338</v>
      </c>
      <c r="E76" s="366" t="s">
        <v>816</v>
      </c>
      <c r="F76" s="368">
        <v>66</v>
      </c>
      <c r="G76" s="364" t="s">
        <v>1063</v>
      </c>
      <c r="H76" s="759" t="s">
        <v>1064</v>
      </c>
      <c r="I76" s="760"/>
      <c r="J76" s="759" t="s">
        <v>1058</v>
      </c>
      <c r="K76" s="760"/>
      <c r="L76" s="759" t="s">
        <v>1065</v>
      </c>
      <c r="M76" s="760"/>
      <c r="N76" s="365" t="s">
        <v>800</v>
      </c>
    </row>
    <row r="77" spans="2:14" s="369" customFormat="1" ht="167.25" customHeight="1" x14ac:dyDescent="0.25">
      <c r="B77" s="758" t="s">
        <v>23</v>
      </c>
      <c r="C77" s="758"/>
      <c r="D77" s="366" t="s">
        <v>338</v>
      </c>
      <c r="E77" s="366" t="s">
        <v>816</v>
      </c>
      <c r="F77" s="368">
        <v>67</v>
      </c>
      <c r="G77" s="364" t="s">
        <v>1424</v>
      </c>
      <c r="H77" s="757" t="s">
        <v>2076</v>
      </c>
      <c r="I77" s="757"/>
      <c r="J77" s="757" t="s">
        <v>1066</v>
      </c>
      <c r="K77" s="757"/>
      <c r="L77" s="757" t="s">
        <v>1067</v>
      </c>
      <c r="M77" s="757"/>
      <c r="N77" s="365" t="s">
        <v>800</v>
      </c>
    </row>
    <row r="78" spans="2:14" s="369" customFormat="1" ht="167.25" customHeight="1" x14ac:dyDescent="0.25">
      <c r="B78" s="758" t="s">
        <v>23</v>
      </c>
      <c r="C78" s="758"/>
      <c r="D78" s="366" t="s">
        <v>338</v>
      </c>
      <c r="E78" s="366" t="s">
        <v>816</v>
      </c>
      <c r="F78" s="368">
        <v>68</v>
      </c>
      <c r="G78" s="364" t="s">
        <v>1068</v>
      </c>
      <c r="H78" s="757" t="s">
        <v>1069</v>
      </c>
      <c r="I78" s="757"/>
      <c r="J78" s="757" t="s">
        <v>1070</v>
      </c>
      <c r="K78" s="757"/>
      <c r="L78" s="757" t="s">
        <v>1071</v>
      </c>
      <c r="M78" s="757"/>
      <c r="N78" s="365" t="s">
        <v>800</v>
      </c>
    </row>
    <row r="79" spans="2:14" s="369" customFormat="1" ht="167.25" customHeight="1" x14ac:dyDescent="0.25">
      <c r="B79" s="758" t="s">
        <v>23</v>
      </c>
      <c r="C79" s="758"/>
      <c r="D79" s="366" t="s">
        <v>338</v>
      </c>
      <c r="E79" s="366" t="s">
        <v>816</v>
      </c>
      <c r="F79" s="368">
        <v>69</v>
      </c>
      <c r="G79" s="364" t="s">
        <v>1072</v>
      </c>
      <c r="H79" s="759" t="s">
        <v>2077</v>
      </c>
      <c r="I79" s="760"/>
      <c r="J79" s="759" t="s">
        <v>1073</v>
      </c>
      <c r="K79" s="760"/>
      <c r="L79" s="759" t="s">
        <v>2078</v>
      </c>
      <c r="M79" s="760"/>
      <c r="N79" s="365" t="s">
        <v>800</v>
      </c>
    </row>
    <row r="80" spans="2:14" s="369" customFormat="1" ht="201" customHeight="1" x14ac:dyDescent="0.25">
      <c r="B80" s="758" t="s">
        <v>275</v>
      </c>
      <c r="C80" s="758"/>
      <c r="D80" s="366" t="s">
        <v>340</v>
      </c>
      <c r="E80" s="366" t="s">
        <v>342</v>
      </c>
      <c r="F80" s="368">
        <v>70</v>
      </c>
      <c r="G80" s="364" t="s">
        <v>1074</v>
      </c>
      <c r="H80" s="759" t="s">
        <v>1075</v>
      </c>
      <c r="I80" s="760"/>
      <c r="J80" s="759" t="s">
        <v>1076</v>
      </c>
      <c r="K80" s="760"/>
      <c r="L80" s="759" t="s">
        <v>1077</v>
      </c>
      <c r="M80" s="760"/>
      <c r="N80" s="365" t="s">
        <v>617</v>
      </c>
    </row>
    <row r="81" spans="2:14" s="369" customFormat="1" ht="167.25" customHeight="1" x14ac:dyDescent="0.25">
      <c r="B81" s="758" t="s">
        <v>275</v>
      </c>
      <c r="C81" s="758"/>
      <c r="D81" s="366" t="s">
        <v>340</v>
      </c>
      <c r="E81" s="366" t="s">
        <v>342</v>
      </c>
      <c r="F81" s="368">
        <v>71</v>
      </c>
      <c r="G81" s="364" t="s">
        <v>1078</v>
      </c>
      <c r="H81" s="759" t="s">
        <v>1079</v>
      </c>
      <c r="I81" s="760"/>
      <c r="J81" s="759" t="s">
        <v>1080</v>
      </c>
      <c r="K81" s="760"/>
      <c r="L81" s="759" t="s">
        <v>1081</v>
      </c>
      <c r="M81" s="760"/>
      <c r="N81" s="365" t="s">
        <v>619</v>
      </c>
    </row>
    <row r="82" spans="2:14" s="369" customFormat="1" ht="282" customHeight="1" x14ac:dyDescent="0.25">
      <c r="B82" s="758" t="s">
        <v>275</v>
      </c>
      <c r="C82" s="758"/>
      <c r="D82" s="366" t="s">
        <v>340</v>
      </c>
      <c r="E82" s="366" t="s">
        <v>342</v>
      </c>
      <c r="F82" s="368">
        <v>72</v>
      </c>
      <c r="G82" s="364" t="s">
        <v>1082</v>
      </c>
      <c r="H82" s="757" t="s">
        <v>1083</v>
      </c>
      <c r="I82" s="757"/>
      <c r="J82" s="757" t="s">
        <v>1084</v>
      </c>
      <c r="K82" s="757"/>
      <c r="L82" s="757" t="s">
        <v>1085</v>
      </c>
      <c r="M82" s="757"/>
      <c r="N82" s="365" t="s">
        <v>617</v>
      </c>
    </row>
    <row r="83" spans="2:14" s="369" customFormat="1" ht="167.25" customHeight="1" x14ac:dyDescent="0.25">
      <c r="B83" s="758" t="s">
        <v>275</v>
      </c>
      <c r="C83" s="758"/>
      <c r="D83" s="366" t="s">
        <v>340</v>
      </c>
      <c r="E83" s="366" t="s">
        <v>342</v>
      </c>
      <c r="F83" s="368">
        <v>73</v>
      </c>
      <c r="G83" s="364" t="s">
        <v>2079</v>
      </c>
      <c r="H83" s="757" t="s">
        <v>2080</v>
      </c>
      <c r="I83" s="757"/>
      <c r="J83" s="757" t="s">
        <v>1086</v>
      </c>
      <c r="K83" s="757"/>
      <c r="L83" s="757" t="s">
        <v>2081</v>
      </c>
      <c r="M83" s="757"/>
      <c r="N83" s="365" t="s">
        <v>617</v>
      </c>
    </row>
    <row r="84" spans="2:14" s="369" customFormat="1" ht="210.75" customHeight="1" x14ac:dyDescent="0.25">
      <c r="B84" s="758" t="s">
        <v>275</v>
      </c>
      <c r="C84" s="758"/>
      <c r="D84" s="366" t="s">
        <v>340</v>
      </c>
      <c r="E84" s="366" t="s">
        <v>342</v>
      </c>
      <c r="F84" s="368">
        <v>74</v>
      </c>
      <c r="G84" s="364" t="s">
        <v>1087</v>
      </c>
      <c r="H84" s="759" t="s">
        <v>2082</v>
      </c>
      <c r="I84" s="760"/>
      <c r="J84" s="759" t="s">
        <v>1088</v>
      </c>
      <c r="K84" s="760"/>
      <c r="L84" s="759" t="s">
        <v>1089</v>
      </c>
      <c r="M84" s="760"/>
      <c r="N84" s="365" t="s">
        <v>615</v>
      </c>
    </row>
    <row r="85" spans="2:14" s="369" customFormat="1" ht="107.25" hidden="1" customHeight="1" x14ac:dyDescent="0.25">
      <c r="B85" s="758"/>
      <c r="C85" s="758"/>
      <c r="D85" s="366"/>
      <c r="E85" s="366"/>
      <c r="F85" s="368">
        <v>75</v>
      </c>
      <c r="G85" s="364"/>
      <c r="H85" s="759"/>
      <c r="I85" s="760"/>
      <c r="J85" s="759"/>
      <c r="K85" s="760"/>
      <c r="L85" s="759"/>
      <c r="M85" s="760"/>
      <c r="N85" s="365"/>
    </row>
    <row r="86" spans="2:14" s="369" customFormat="1" ht="107.25" hidden="1" customHeight="1" x14ac:dyDescent="0.25">
      <c r="B86" s="758"/>
      <c r="C86" s="758"/>
      <c r="D86" s="366"/>
      <c r="E86" s="366"/>
      <c r="F86" s="368">
        <v>76</v>
      </c>
      <c r="G86" s="364"/>
      <c r="H86" s="759"/>
      <c r="I86" s="760"/>
      <c r="J86" s="759"/>
      <c r="K86" s="760"/>
      <c r="L86" s="759"/>
      <c r="M86" s="760"/>
      <c r="N86" s="365"/>
    </row>
    <row r="87" spans="2:14" s="369" customFormat="1" ht="107.25" hidden="1" customHeight="1" x14ac:dyDescent="0.25">
      <c r="B87" s="758"/>
      <c r="C87" s="758"/>
      <c r="D87" s="366"/>
      <c r="E87" s="366"/>
      <c r="F87" s="368">
        <v>77</v>
      </c>
      <c r="G87" s="364"/>
      <c r="H87" s="759"/>
      <c r="I87" s="760"/>
      <c r="J87" s="759"/>
      <c r="K87" s="760"/>
      <c r="L87" s="759"/>
      <c r="M87" s="760"/>
      <c r="N87" s="365"/>
    </row>
    <row r="88" spans="2:14" ht="18" hidden="1" x14ac:dyDescent="0.25">
      <c r="B88" s="149"/>
      <c r="C88" s="150"/>
      <c r="D88" s="150"/>
      <c r="E88" s="150"/>
      <c r="F88" s="150"/>
      <c r="G88" s="151"/>
      <c r="H88" s="151"/>
      <c r="I88" s="151"/>
      <c r="J88" s="151"/>
      <c r="K88" s="151"/>
      <c r="L88" s="151"/>
      <c r="M88" s="151"/>
      <c r="N88" s="152"/>
    </row>
    <row r="89" spans="2:14" hidden="1" x14ac:dyDescent="0.25">
      <c r="B89" s="149"/>
      <c r="C89" s="152"/>
      <c r="D89" s="152"/>
      <c r="E89" s="152"/>
      <c r="F89" s="152"/>
      <c r="G89" s="152"/>
      <c r="H89" s="152"/>
      <c r="I89" s="152"/>
      <c r="J89" s="152"/>
      <c r="K89" s="152"/>
      <c r="L89" s="152"/>
      <c r="M89" s="152"/>
      <c r="N89" s="152"/>
    </row>
    <row r="90" spans="2:14" ht="69" hidden="1" customHeight="1" thickBot="1" x14ac:dyDescent="0.3">
      <c r="B90" s="153"/>
      <c r="C90" s="154"/>
      <c r="D90" s="154"/>
      <c r="E90" s="154"/>
      <c r="F90" s="154"/>
      <c r="G90" s="154"/>
      <c r="H90" s="154"/>
      <c r="I90" s="154"/>
      <c r="J90" s="154"/>
      <c r="K90" s="154"/>
      <c r="L90" s="154"/>
      <c r="M90" s="154"/>
      <c r="N90" s="154"/>
    </row>
  </sheetData>
  <sheetProtection insertHyperlinks="0" pivotTables="0"/>
  <mergeCells count="327">
    <mergeCell ref="G9:G10"/>
    <mergeCell ref="F9:F10"/>
    <mergeCell ref="B77:C77"/>
    <mergeCell ref="B78:C78"/>
    <mergeCell ref="B79:C79"/>
    <mergeCell ref="B80:C80"/>
    <mergeCell ref="B81:C81"/>
    <mergeCell ref="B82:C82"/>
    <mergeCell ref="B83:C83"/>
    <mergeCell ref="B57:C57"/>
    <mergeCell ref="B58:C58"/>
    <mergeCell ref="B59:C59"/>
    <mergeCell ref="B60:C60"/>
    <mergeCell ref="B61:C61"/>
    <mergeCell ref="B62:C62"/>
    <mergeCell ref="B63:C63"/>
    <mergeCell ref="B64:C64"/>
    <mergeCell ref="B65:C65"/>
    <mergeCell ref="B48:C48"/>
    <mergeCell ref="B49:C49"/>
    <mergeCell ref="B50:C50"/>
    <mergeCell ref="B51:C51"/>
    <mergeCell ref="B52:C52"/>
    <mergeCell ref="B53:C53"/>
    <mergeCell ref="B45:C45"/>
    <mergeCell ref="B46:C46"/>
    <mergeCell ref="B47:C47"/>
    <mergeCell ref="B84:C84"/>
    <mergeCell ref="B85:C85"/>
    <mergeCell ref="B68:C68"/>
    <mergeCell ref="B69:C69"/>
    <mergeCell ref="B70:C70"/>
    <mergeCell ref="B71:C71"/>
    <mergeCell ref="B72:C72"/>
    <mergeCell ref="B73:C73"/>
    <mergeCell ref="B74:C74"/>
    <mergeCell ref="B75:C75"/>
    <mergeCell ref="B76:C76"/>
    <mergeCell ref="B54:C54"/>
    <mergeCell ref="B55:C55"/>
    <mergeCell ref="B56:C56"/>
    <mergeCell ref="B32:C32"/>
    <mergeCell ref="B33:C33"/>
    <mergeCell ref="B34:C34"/>
    <mergeCell ref="B35:C35"/>
    <mergeCell ref="B43:C43"/>
    <mergeCell ref="B44:C44"/>
    <mergeCell ref="B36:C36"/>
    <mergeCell ref="B37:C37"/>
    <mergeCell ref="B38:C38"/>
    <mergeCell ref="B39:C39"/>
    <mergeCell ref="B40:C40"/>
    <mergeCell ref="B41:C41"/>
    <mergeCell ref="B42:C42"/>
    <mergeCell ref="J49:K49"/>
    <mergeCell ref="J50:K50"/>
    <mergeCell ref="J51:K51"/>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L22:M22"/>
    <mergeCell ref="L23:M23"/>
    <mergeCell ref="H25:I25"/>
    <mergeCell ref="H26:I26"/>
    <mergeCell ref="J25:K25"/>
    <mergeCell ref="J26:K26"/>
    <mergeCell ref="L25:M25"/>
    <mergeCell ref="L26:M26"/>
    <mergeCell ref="H30:I30"/>
    <mergeCell ref="J30:K30"/>
    <mergeCell ref="L30:M30"/>
    <mergeCell ref="L27:M27"/>
    <mergeCell ref="J27:K27"/>
    <mergeCell ref="L24:M24"/>
    <mergeCell ref="H27:I27"/>
    <mergeCell ref="H13:I13"/>
    <mergeCell ref="H20:I20"/>
    <mergeCell ref="H21:I21"/>
    <mergeCell ref="H22:I22"/>
    <mergeCell ref="H23:I23"/>
    <mergeCell ref="J20:K20"/>
    <mergeCell ref="J21:K21"/>
    <mergeCell ref="J22:K22"/>
    <mergeCell ref="J23:K23"/>
    <mergeCell ref="H15:I15"/>
    <mergeCell ref="H16:I16"/>
    <mergeCell ref="H17:I17"/>
    <mergeCell ref="H14:I14"/>
    <mergeCell ref="D9:D10"/>
    <mergeCell ref="L3:M3"/>
    <mergeCell ref="L9:M10"/>
    <mergeCell ref="E9:E10"/>
    <mergeCell ref="H9:I10"/>
    <mergeCell ref="N9:N10"/>
    <mergeCell ref="J70:K70"/>
    <mergeCell ref="L70:M70"/>
    <mergeCell ref="L4:M4"/>
    <mergeCell ref="L5:M5"/>
    <mergeCell ref="B7:N7"/>
    <mergeCell ref="B8:N8"/>
    <mergeCell ref="B9:C10"/>
    <mergeCell ref="J9:K10"/>
    <mergeCell ref="B6:N6"/>
    <mergeCell ref="B3:C5"/>
    <mergeCell ref="E3:K3"/>
    <mergeCell ref="E4:K4"/>
    <mergeCell ref="E5:K5"/>
    <mergeCell ref="H18:I18"/>
    <mergeCell ref="H19:I19"/>
    <mergeCell ref="L14:M14"/>
    <mergeCell ref="H11:I11"/>
    <mergeCell ref="H12:I12"/>
    <mergeCell ref="L19:M19"/>
    <mergeCell ref="J14:K14"/>
    <mergeCell ref="J18:K18"/>
    <mergeCell ref="J19:K19"/>
    <mergeCell ref="J11:K11"/>
    <mergeCell ref="J12:K12"/>
    <mergeCell ref="J13:K13"/>
    <mergeCell ref="J15:K15"/>
    <mergeCell ref="J16:K16"/>
    <mergeCell ref="J17:K17"/>
    <mergeCell ref="L15:M15"/>
    <mergeCell ref="L16:M16"/>
    <mergeCell ref="L17:M17"/>
    <mergeCell ref="L78:M78"/>
    <mergeCell ref="H73:I73"/>
    <mergeCell ref="J73:K73"/>
    <mergeCell ref="L73:M73"/>
    <mergeCell ref="H77:I77"/>
    <mergeCell ref="J77:K77"/>
    <mergeCell ref="L11:M11"/>
    <mergeCell ref="L12:M12"/>
    <mergeCell ref="L13:M13"/>
    <mergeCell ref="L20:M20"/>
    <mergeCell ref="L21:M21"/>
    <mergeCell ref="H72:I72"/>
    <mergeCell ref="J72:K72"/>
    <mergeCell ref="L72:M72"/>
    <mergeCell ref="J68:K68"/>
    <mergeCell ref="L68:M68"/>
    <mergeCell ref="H69:I69"/>
    <mergeCell ref="J69:K69"/>
    <mergeCell ref="L69:M69"/>
    <mergeCell ref="H68:I68"/>
    <mergeCell ref="H70:I70"/>
    <mergeCell ref="H24:I24"/>
    <mergeCell ref="J24:K24"/>
    <mergeCell ref="L18:M18"/>
    <mergeCell ref="H82:I82"/>
    <mergeCell ref="J82:K82"/>
    <mergeCell ref="L82:M82"/>
    <mergeCell ref="H83:I83"/>
    <mergeCell ref="J83:K83"/>
    <mergeCell ref="H28:I28"/>
    <mergeCell ref="J28:K28"/>
    <mergeCell ref="L28:M28"/>
    <mergeCell ref="H33:I33"/>
    <mergeCell ref="J33:K33"/>
    <mergeCell ref="L33:M33"/>
    <mergeCell ref="H29:I29"/>
    <mergeCell ref="J29:K29"/>
    <mergeCell ref="L29:M29"/>
    <mergeCell ref="H31:I31"/>
    <mergeCell ref="H32:I32"/>
    <mergeCell ref="J31:K31"/>
    <mergeCell ref="J32:K32"/>
    <mergeCell ref="L31:M31"/>
    <mergeCell ref="L32:M32"/>
    <mergeCell ref="H39:I39"/>
    <mergeCell ref="L77:M77"/>
    <mergeCell ref="H78:I78"/>
    <mergeCell ref="J78:K78"/>
    <mergeCell ref="J39:K39"/>
    <mergeCell ref="L39:M39"/>
    <mergeCell ref="H34:I34"/>
    <mergeCell ref="J34:K34"/>
    <mergeCell ref="L34:M34"/>
    <mergeCell ref="L35:M35"/>
    <mergeCell ref="L36:M36"/>
    <mergeCell ref="L37:M37"/>
    <mergeCell ref="L38:M38"/>
    <mergeCell ref="H35:I35"/>
    <mergeCell ref="H36:I36"/>
    <mergeCell ref="H37:I37"/>
    <mergeCell ref="H38:I38"/>
    <mergeCell ref="J35:K35"/>
    <mergeCell ref="J36:K36"/>
    <mergeCell ref="J37:K37"/>
    <mergeCell ref="J38:K38"/>
    <mergeCell ref="H41:I41"/>
    <mergeCell ref="J41:K41"/>
    <mergeCell ref="L41:M41"/>
    <mergeCell ref="H40:I40"/>
    <mergeCell ref="J40:K40"/>
    <mergeCell ref="L40:M40"/>
    <mergeCell ref="H47:I47"/>
    <mergeCell ref="J47:K47"/>
    <mergeCell ref="L47:M47"/>
    <mergeCell ref="H43:I43"/>
    <mergeCell ref="J43:K43"/>
    <mergeCell ref="L43:M43"/>
    <mergeCell ref="H42:I42"/>
    <mergeCell ref="J42:K42"/>
    <mergeCell ref="L42:M42"/>
    <mergeCell ref="H44:I44"/>
    <mergeCell ref="J44:K44"/>
    <mergeCell ref="L44:M44"/>
    <mergeCell ref="H45:I45"/>
    <mergeCell ref="H46:I46"/>
    <mergeCell ref="J45:K45"/>
    <mergeCell ref="J46:K46"/>
    <mergeCell ref="L45:M45"/>
    <mergeCell ref="L46:M46"/>
    <mergeCell ref="H48:I48"/>
    <mergeCell ref="J48:K48"/>
    <mergeCell ref="L48:M48"/>
    <mergeCell ref="L53:M53"/>
    <mergeCell ref="L54:M54"/>
    <mergeCell ref="L55:M55"/>
    <mergeCell ref="L56:M56"/>
    <mergeCell ref="L57:M57"/>
    <mergeCell ref="H53:I53"/>
    <mergeCell ref="H54:I54"/>
    <mergeCell ref="L49:M49"/>
    <mergeCell ref="L50:M50"/>
    <mergeCell ref="L51:M51"/>
    <mergeCell ref="H55:I55"/>
    <mergeCell ref="H56:I56"/>
    <mergeCell ref="H57:I57"/>
    <mergeCell ref="J53:K53"/>
    <mergeCell ref="J54:K54"/>
    <mergeCell ref="J55:K55"/>
    <mergeCell ref="J56:K56"/>
    <mergeCell ref="J57:K57"/>
    <mergeCell ref="H49:I49"/>
    <mergeCell ref="H50:I50"/>
    <mergeCell ref="H51:I51"/>
    <mergeCell ref="J64:K64"/>
    <mergeCell ref="L64:M64"/>
    <mergeCell ref="H58:I58"/>
    <mergeCell ref="J58:K58"/>
    <mergeCell ref="L58:M58"/>
    <mergeCell ref="H52:I52"/>
    <mergeCell ref="J52:K52"/>
    <mergeCell ref="L52:M52"/>
    <mergeCell ref="H63:I63"/>
    <mergeCell ref="J63:K63"/>
    <mergeCell ref="L63:M63"/>
    <mergeCell ref="H66:I66"/>
    <mergeCell ref="J66:K66"/>
    <mergeCell ref="L66:M66"/>
    <mergeCell ref="B66:C66"/>
    <mergeCell ref="B67:C67"/>
    <mergeCell ref="H59:I59"/>
    <mergeCell ref="H60:I60"/>
    <mergeCell ref="H61:I61"/>
    <mergeCell ref="H62:I62"/>
    <mergeCell ref="J59:K59"/>
    <mergeCell ref="J60:K60"/>
    <mergeCell ref="J61:K61"/>
    <mergeCell ref="J62:K62"/>
    <mergeCell ref="L59:M59"/>
    <mergeCell ref="L60:M60"/>
    <mergeCell ref="L61:M61"/>
    <mergeCell ref="L62:M62"/>
    <mergeCell ref="H67:I67"/>
    <mergeCell ref="J67:K67"/>
    <mergeCell ref="L67:M67"/>
    <mergeCell ref="H65:I65"/>
    <mergeCell ref="J65:K65"/>
    <mergeCell ref="L65:M65"/>
    <mergeCell ref="H64:I64"/>
    <mergeCell ref="H71:I71"/>
    <mergeCell ref="J71:K71"/>
    <mergeCell ref="L71:M71"/>
    <mergeCell ref="H74:I74"/>
    <mergeCell ref="H75:I75"/>
    <mergeCell ref="H76:I76"/>
    <mergeCell ref="J74:K74"/>
    <mergeCell ref="J75:K75"/>
    <mergeCell ref="J76:K76"/>
    <mergeCell ref="L74:M74"/>
    <mergeCell ref="L75:M75"/>
    <mergeCell ref="L76:M76"/>
    <mergeCell ref="H79:I79"/>
    <mergeCell ref="H80:I80"/>
    <mergeCell ref="H81:I81"/>
    <mergeCell ref="J79:K79"/>
    <mergeCell ref="J80:K80"/>
    <mergeCell ref="J81:K81"/>
    <mergeCell ref="L79:M79"/>
    <mergeCell ref="L80:M80"/>
    <mergeCell ref="L81:M81"/>
    <mergeCell ref="L83:M83"/>
    <mergeCell ref="B86:C86"/>
    <mergeCell ref="B87:C87"/>
    <mergeCell ref="L84:M84"/>
    <mergeCell ref="L85:M85"/>
    <mergeCell ref="L86:M86"/>
    <mergeCell ref="L87:M87"/>
    <mergeCell ref="H84:I84"/>
    <mergeCell ref="H85:I85"/>
    <mergeCell ref="H86:I86"/>
    <mergeCell ref="H87:I87"/>
    <mergeCell ref="J84:K84"/>
    <mergeCell ref="J85:K85"/>
    <mergeCell ref="J86:K86"/>
    <mergeCell ref="J87:K87"/>
  </mergeCells>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'0 - CRITERIOS'!$C$18:$C$26</xm:f>
          </x14:formula1>
          <xm:sqref>N11:N87</xm:sqref>
        </x14:dataValidation>
        <x14:dataValidation type="list" allowBlank="1" showInputMessage="1" showErrorMessage="1" xr:uid="{00000000-0002-0000-0300-000001000000}">
          <x14:formula1>
            <xm:f>'2 - CONTEXTO'!$E$33:$E$48</xm:f>
          </x14:formula1>
          <xm:sqref>B11:C87</xm:sqref>
        </x14:dataValidation>
        <x14:dataValidation type="list" allowBlank="1" showInputMessage="1" showErrorMessage="1" xr:uid="{00000000-0002-0000-0300-000002000000}">
          <x14:formula1>
            <xm:f>'2 - CONTEXTO'!$G$33:$G$48</xm:f>
          </x14:formula1>
          <xm:sqref>D11:D87</xm:sqref>
        </x14:dataValidation>
        <x14:dataValidation type="list" allowBlank="1" showInputMessage="1" showErrorMessage="1" xr:uid="{00000000-0002-0000-0300-000003000000}">
          <x14:formula1>
            <xm:f>'2 - CONTEXTO'!$K$33:$K$48</xm:f>
          </x14:formula1>
          <xm:sqref>E11:E87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89"/>
  <sheetViews>
    <sheetView topLeftCell="C1" zoomScaleNormal="100" workbookViewId="0">
      <selection activeCell="C1" sqref="C1"/>
    </sheetView>
  </sheetViews>
  <sheetFormatPr baseColWidth="10" defaultColWidth="11.42578125" defaultRowHeight="15.75" x14ac:dyDescent="0.25"/>
  <cols>
    <col min="1" max="1" width="2" style="453" customWidth="1"/>
    <col min="2" max="2" width="7.7109375" style="453" customWidth="1"/>
    <col min="3" max="3" width="17.7109375" style="453" customWidth="1"/>
    <col min="4" max="4" width="14.85546875" style="453" customWidth="1"/>
    <col min="5" max="5" width="57.28515625" style="453" customWidth="1"/>
    <col min="6" max="6" width="19.7109375" style="453" customWidth="1"/>
    <col min="7" max="7" width="31.140625" style="453" customWidth="1"/>
    <col min="8" max="14" width="9.5703125" style="453" customWidth="1"/>
    <col min="15" max="15" width="11" style="453" customWidth="1"/>
    <col min="16" max="16" width="16.42578125" style="476" customWidth="1"/>
    <col min="17" max="17" width="53.7109375" style="453" customWidth="1"/>
    <col min="18" max="24" width="9.7109375" style="453" customWidth="1"/>
    <col min="25" max="25" width="10.85546875" style="453" customWidth="1"/>
    <col min="26" max="26" width="16.85546875" style="453" customWidth="1"/>
    <col min="27" max="27" width="40.85546875" style="453" customWidth="1"/>
    <col min="28" max="28" width="32.7109375" style="453" customWidth="1"/>
    <col min="29" max="29" width="31.85546875" style="453" customWidth="1"/>
    <col min="30" max="30" width="16.42578125" style="369" customWidth="1"/>
    <col min="31" max="16384" width="11.42578125" style="369"/>
  </cols>
  <sheetData>
    <row r="1" spans="1:29" ht="11.25" customHeight="1" thickBot="1" x14ac:dyDescent="0.3"/>
    <row r="2" spans="1:29" s="458" customFormat="1" ht="39" customHeight="1" x14ac:dyDescent="0.25">
      <c r="A2" s="453"/>
      <c r="B2" s="453"/>
      <c r="C2" s="815"/>
      <c r="D2" s="816"/>
      <c r="E2" s="817"/>
      <c r="F2" s="821" t="s">
        <v>148</v>
      </c>
      <c r="G2" s="821"/>
      <c r="H2" s="609" t="s">
        <v>585</v>
      </c>
      <c r="I2" s="610"/>
      <c r="J2" s="610"/>
      <c r="K2" s="610"/>
      <c r="L2" s="610"/>
      <c r="M2" s="610"/>
      <c r="N2" s="610"/>
      <c r="O2" s="610"/>
      <c r="P2" s="610"/>
      <c r="Q2" s="610"/>
      <c r="R2" s="610"/>
      <c r="S2" s="610"/>
      <c r="T2" s="610"/>
      <c r="U2" s="610"/>
      <c r="V2" s="610"/>
      <c r="W2" s="610"/>
      <c r="X2" s="610"/>
      <c r="Y2" s="610"/>
      <c r="Z2" s="610"/>
      <c r="AA2" s="611"/>
      <c r="AB2" s="457" t="s">
        <v>149</v>
      </c>
      <c r="AC2" s="140" t="s">
        <v>588</v>
      </c>
    </row>
    <row r="3" spans="1:29" s="458" customFormat="1" ht="27.75" customHeight="1" x14ac:dyDescent="0.25">
      <c r="A3" s="453"/>
      <c r="B3" s="453"/>
      <c r="C3" s="818"/>
      <c r="D3" s="819"/>
      <c r="E3" s="820"/>
      <c r="F3" s="822" t="s">
        <v>150</v>
      </c>
      <c r="G3" s="822"/>
      <c r="H3" s="612" t="s">
        <v>586</v>
      </c>
      <c r="I3" s="613"/>
      <c r="J3" s="613"/>
      <c r="K3" s="613"/>
      <c r="L3" s="613"/>
      <c r="M3" s="613"/>
      <c r="N3" s="613"/>
      <c r="O3" s="613"/>
      <c r="P3" s="613"/>
      <c r="Q3" s="613"/>
      <c r="R3" s="613"/>
      <c r="S3" s="613"/>
      <c r="T3" s="613"/>
      <c r="U3" s="613"/>
      <c r="V3" s="613"/>
      <c r="W3" s="613"/>
      <c r="X3" s="613"/>
      <c r="Y3" s="613"/>
      <c r="Z3" s="613"/>
      <c r="AA3" s="614"/>
      <c r="AB3" s="459" t="s">
        <v>151</v>
      </c>
      <c r="AC3" s="141">
        <v>2</v>
      </c>
    </row>
    <row r="4" spans="1:29" s="458" customFormat="1" ht="42" customHeight="1" thickBot="1" x14ac:dyDescent="0.3">
      <c r="A4" s="453"/>
      <c r="B4" s="453"/>
      <c r="C4" s="818"/>
      <c r="D4" s="819"/>
      <c r="E4" s="820"/>
      <c r="F4" s="823" t="s">
        <v>152</v>
      </c>
      <c r="G4" s="823"/>
      <c r="H4" s="800" t="s">
        <v>587</v>
      </c>
      <c r="I4" s="801"/>
      <c r="J4" s="801"/>
      <c r="K4" s="801"/>
      <c r="L4" s="801"/>
      <c r="M4" s="801"/>
      <c r="N4" s="801"/>
      <c r="O4" s="801"/>
      <c r="P4" s="801"/>
      <c r="Q4" s="801"/>
      <c r="R4" s="801"/>
      <c r="S4" s="801"/>
      <c r="T4" s="801"/>
      <c r="U4" s="801"/>
      <c r="V4" s="801"/>
      <c r="W4" s="801"/>
      <c r="X4" s="801"/>
      <c r="Y4" s="801"/>
      <c r="Z4" s="801"/>
      <c r="AA4" s="802"/>
      <c r="AB4" s="460" t="s">
        <v>573</v>
      </c>
      <c r="AC4" s="155">
        <v>43776</v>
      </c>
    </row>
    <row r="5" spans="1:29" ht="60.75" customHeight="1" thickBot="1" x14ac:dyDescent="0.3">
      <c r="C5" s="812" t="s">
        <v>270</v>
      </c>
      <c r="D5" s="813"/>
      <c r="E5" s="813"/>
      <c r="F5" s="813"/>
      <c r="G5" s="813"/>
      <c r="H5" s="813"/>
      <c r="I5" s="813"/>
      <c r="J5" s="813"/>
      <c r="K5" s="813"/>
      <c r="L5" s="813"/>
      <c r="M5" s="813"/>
      <c r="N5" s="813"/>
      <c r="O5" s="813"/>
      <c r="P5" s="813"/>
      <c r="Q5" s="813"/>
      <c r="R5" s="813"/>
      <c r="S5" s="813"/>
      <c r="T5" s="813"/>
      <c r="U5" s="813"/>
      <c r="V5" s="813"/>
      <c r="W5" s="813"/>
      <c r="X5" s="813"/>
      <c r="Y5" s="813"/>
      <c r="Z5" s="813"/>
      <c r="AA5" s="813"/>
      <c r="AB5" s="813"/>
      <c r="AC5" s="814"/>
    </row>
    <row r="6" spans="1:29" ht="33" customHeight="1" x14ac:dyDescent="0.25">
      <c r="C6" s="824" t="s">
        <v>795</v>
      </c>
      <c r="D6" s="825"/>
      <c r="E6" s="825"/>
      <c r="F6" s="825"/>
      <c r="G6" s="825"/>
      <c r="H6" s="825"/>
      <c r="I6" s="825"/>
      <c r="J6" s="825"/>
      <c r="K6" s="825"/>
      <c r="L6" s="825"/>
      <c r="M6" s="825"/>
      <c r="N6" s="825"/>
      <c r="O6" s="825"/>
      <c r="P6" s="825"/>
      <c r="Q6" s="825"/>
      <c r="R6" s="825"/>
      <c r="S6" s="825"/>
      <c r="T6" s="825"/>
      <c r="U6" s="825"/>
      <c r="V6" s="825"/>
      <c r="W6" s="825"/>
      <c r="X6" s="825"/>
      <c r="Y6" s="825"/>
      <c r="Z6" s="825"/>
      <c r="AA6" s="825"/>
      <c r="AB6" s="825"/>
      <c r="AC6" s="826"/>
    </row>
    <row r="7" spans="1:29" ht="27.75" customHeight="1" x14ac:dyDescent="0.25">
      <c r="C7" s="827" t="s">
        <v>269</v>
      </c>
      <c r="D7" s="828"/>
      <c r="E7" s="828"/>
      <c r="F7" s="828"/>
      <c r="G7" s="828"/>
      <c r="H7" s="828"/>
      <c r="I7" s="828"/>
      <c r="J7" s="828"/>
      <c r="K7" s="828"/>
      <c r="L7" s="828"/>
      <c r="M7" s="828"/>
      <c r="N7" s="828"/>
      <c r="O7" s="828"/>
      <c r="P7" s="828"/>
      <c r="Q7" s="828"/>
      <c r="R7" s="828"/>
      <c r="S7" s="828"/>
      <c r="T7" s="828"/>
      <c r="U7" s="828"/>
      <c r="V7" s="828"/>
      <c r="W7" s="828"/>
      <c r="X7" s="828"/>
      <c r="Y7" s="828"/>
      <c r="Z7" s="828"/>
      <c r="AA7" s="828"/>
      <c r="AB7" s="828"/>
      <c r="AC7" s="829"/>
    </row>
    <row r="8" spans="1:29" ht="165" customHeight="1" x14ac:dyDescent="0.25">
      <c r="C8" s="830" t="s">
        <v>152</v>
      </c>
      <c r="D8" s="693"/>
      <c r="E8" s="831" t="s">
        <v>183</v>
      </c>
      <c r="F8" s="686" t="s">
        <v>182</v>
      </c>
      <c r="G8" s="807"/>
      <c r="H8" s="686" t="s">
        <v>2098</v>
      </c>
      <c r="I8" s="687"/>
      <c r="J8" s="687"/>
      <c r="K8" s="687"/>
      <c r="L8" s="687"/>
      <c r="M8" s="687"/>
      <c r="N8" s="687"/>
      <c r="O8" s="687"/>
      <c r="P8" s="807"/>
      <c r="Q8" s="808" t="s">
        <v>2037</v>
      </c>
      <c r="R8" s="686" t="s">
        <v>2098</v>
      </c>
      <c r="S8" s="687"/>
      <c r="T8" s="687"/>
      <c r="U8" s="687"/>
      <c r="V8" s="687"/>
      <c r="W8" s="687"/>
      <c r="X8" s="687"/>
      <c r="Y8" s="687"/>
      <c r="Z8" s="807"/>
      <c r="AA8" s="808" t="s">
        <v>1115</v>
      </c>
      <c r="AB8" s="836" t="s">
        <v>184</v>
      </c>
      <c r="AC8" s="835" t="s">
        <v>185</v>
      </c>
    </row>
    <row r="9" spans="1:29" ht="124.5" customHeight="1" x14ac:dyDescent="0.25">
      <c r="C9" s="830"/>
      <c r="D9" s="693"/>
      <c r="E9" s="832"/>
      <c r="F9" s="833"/>
      <c r="G9" s="834"/>
      <c r="H9" s="461" t="s">
        <v>607</v>
      </c>
      <c r="I9" s="461" t="s">
        <v>608</v>
      </c>
      <c r="J9" s="461" t="s">
        <v>609</v>
      </c>
      <c r="K9" s="461" t="s">
        <v>610</v>
      </c>
      <c r="L9" s="461" t="s">
        <v>611</v>
      </c>
      <c r="M9" s="461" t="s">
        <v>612</v>
      </c>
      <c r="N9" s="461" t="s">
        <v>613</v>
      </c>
      <c r="O9" s="461" t="s">
        <v>230</v>
      </c>
      <c r="P9" s="477" t="s">
        <v>614</v>
      </c>
      <c r="Q9" s="809"/>
      <c r="R9" s="461" t="s">
        <v>607</v>
      </c>
      <c r="S9" s="461" t="s">
        <v>608</v>
      </c>
      <c r="T9" s="461" t="s">
        <v>609</v>
      </c>
      <c r="U9" s="461" t="s">
        <v>610</v>
      </c>
      <c r="V9" s="461" t="s">
        <v>611</v>
      </c>
      <c r="W9" s="461" t="s">
        <v>612</v>
      </c>
      <c r="X9" s="461" t="s">
        <v>613</v>
      </c>
      <c r="Y9" s="461" t="s">
        <v>230</v>
      </c>
      <c r="Z9" s="461" t="s">
        <v>614</v>
      </c>
      <c r="AA9" s="809"/>
      <c r="AB9" s="836"/>
      <c r="AC9" s="835"/>
    </row>
    <row r="10" spans="1:29" s="396" customFormat="1" ht="122.25" customHeight="1" x14ac:dyDescent="0.3">
      <c r="A10" s="424"/>
      <c r="B10" s="425">
        <v>1</v>
      </c>
      <c r="C10" s="805" t="str">
        <f>'3-IDENTIFICACIÓN DEL RIESGO'!B11</f>
        <v>Direccionamiento Estratégico</v>
      </c>
      <c r="D10" s="806"/>
      <c r="E10" s="426" t="str">
        <f>'3-IDENTIFICACIÓN DEL RIESGO'!E11</f>
        <v>1. Oficina del Planeación.</v>
      </c>
      <c r="F10" s="803" t="str">
        <f>'3-IDENTIFICACIÓN DEL RIESGO'!G11</f>
        <v>Aprobar planes no pertinentes a la entidad.</v>
      </c>
      <c r="G10" s="804"/>
      <c r="H10" s="427">
        <v>3</v>
      </c>
      <c r="I10" s="427"/>
      <c r="J10" s="427"/>
      <c r="K10" s="427"/>
      <c r="L10" s="427"/>
      <c r="M10" s="427"/>
      <c r="N10" s="427">
        <f>COUNT(H10:M10)</f>
        <v>1</v>
      </c>
      <c r="O10" s="436">
        <f>+SUM(H10:M10)</f>
        <v>3</v>
      </c>
      <c r="P10" s="430">
        <f t="shared" ref="P10:P73" si="0">O10/N10</f>
        <v>3</v>
      </c>
      <c r="Q10" s="428" t="str">
        <f>IF(P10&lt;=1,"Rara vez",IF(P10&lt;=2,"Improbable",IF(P10&lt;=3,"Posible",IF(P10&lt;=4,"Probable",IF(P10&gt;4,"Casi seguro")))))</f>
        <v>Posible</v>
      </c>
      <c r="R10" s="427">
        <v>4</v>
      </c>
      <c r="S10" s="427"/>
      <c r="T10" s="427"/>
      <c r="U10" s="427"/>
      <c r="V10" s="427"/>
      <c r="W10" s="427"/>
      <c r="X10" s="427">
        <f>COUNT(R10:W10)</f>
        <v>1</v>
      </c>
      <c r="Y10" s="475">
        <f>+SUM(R10:W10)</f>
        <v>4</v>
      </c>
      <c r="Z10" s="427">
        <f t="shared" ref="Z10:Z72" si="1">Y10/X10</f>
        <v>4</v>
      </c>
      <c r="AA10" s="435" t="str">
        <f>IF(Z10&lt;=1,"Insignificante",IF(Z10&lt;=2,"Menor",IF(Z10&lt;=3,"Moderado",IF(Z10&lt;=4,"Mayor",IF(Z10&gt;4,"Catastrófico")))))</f>
        <v>Mayor</v>
      </c>
      <c r="AB10" s="429" t="str">
        <f>IF(OR(AND(AA10="Insignificante",Q10="Rara Vez"),AND(AA10="Insignificante",Q10="Improbable"),AND(AA10="Insignificante",Q10="Posible"),AND(AA10="Menor",Q10="Rara Vez"),AND(AA10="Menor",Q10="Improbable")),"Bajo",IF(OR(AND(AA10="Insignificante",Q10="Probable"),AND(AA10="Menor",Q10="Posible"),AND(AA10="Moderado",Q10="Rara Vez"),AND(AA10="Moderado",Q10="Improbable")),"Moderado",IF(OR(AND(AA10="Menor",Q10="Probable"),AND(AA10="Menor",Q10="Casi Seguro"),AND(AA10="Mayor",Q10="Improbable"),AND(AA10="Mayor",Q10="Rara Vez"),AND(AA10="Moderado",Q10="Probable"),AND(AA10="Insignificante",Q10="Casi Seguro"),AND(AA10="Moderado",Q10="Posible")),"Alto",IF(OR(AND(AA10="Moderado",Q10="Casi Seguro"),AND(AA10="Mayor",Q10="Posible"),AND(AA10="Mayor",Q10="Probable"),AND(AA10="Mayor",Q10="Casi Seguro"),AND(AA10="Catastrófico",Q10="Rara Vez"),AND(AA10="Catastrófico",Q10="Improbable"),AND(AA10="Catastrófico",Q10="Posible"),AND(AA10="Catastrófico",Q10="Casi Seguro"),AND(AA10="Catastrófico",Q10="Probable")),"Extremo"))))</f>
        <v>Extremo</v>
      </c>
      <c r="AC10" s="427" t="s">
        <v>9</v>
      </c>
    </row>
    <row r="11" spans="1:29" s="396" customFormat="1" ht="122.25" customHeight="1" x14ac:dyDescent="0.3">
      <c r="A11" s="424"/>
      <c r="B11" s="425">
        <v>2</v>
      </c>
      <c r="C11" s="805" t="str">
        <f>'3-IDENTIFICACIÓN DEL RIESGO'!B12</f>
        <v>Direccionamiento Estratégico</v>
      </c>
      <c r="D11" s="806"/>
      <c r="E11" s="426" t="str">
        <f>'3-IDENTIFICACIÓN DEL RIESGO'!E12</f>
        <v>1. Oficina del Planeación.</v>
      </c>
      <c r="F11" s="803" t="str">
        <f>'3-IDENTIFICACIÓN DEL RIESGO'!G12</f>
        <v xml:space="preserve"> Inscribir proyectos de inversión no adecuados a las necesidades de la entidad.</v>
      </c>
      <c r="G11" s="804"/>
      <c r="H11" s="427">
        <v>4</v>
      </c>
      <c r="I11" s="427">
        <v>4</v>
      </c>
      <c r="J11" s="427"/>
      <c r="K11" s="427"/>
      <c r="L11" s="427"/>
      <c r="M11" s="427"/>
      <c r="N11" s="427">
        <f t="shared" ref="N11:N74" si="2">COUNT(H11:M11)</f>
        <v>2</v>
      </c>
      <c r="O11" s="483">
        <f t="shared" ref="O11:O74" si="3">+SUM(H11:M11)</f>
        <v>8</v>
      </c>
      <c r="P11" s="430">
        <f t="shared" si="0"/>
        <v>4</v>
      </c>
      <c r="Q11" s="428" t="str">
        <f t="shared" ref="Q11:Q74" si="4">IF(P11&lt;=1,"Rara vez",IF(P11&lt;=2,"Improbable",IF(P11&lt;=3,"Posible",IF(P11&lt;=4,"Probable",IF(P11&gt;4,"Casi seguro")))))</f>
        <v>Probable</v>
      </c>
      <c r="R11" s="427">
        <v>5</v>
      </c>
      <c r="S11" s="427">
        <v>5</v>
      </c>
      <c r="T11" s="427"/>
      <c r="U11" s="427"/>
      <c r="V11" s="427"/>
      <c r="W11" s="427"/>
      <c r="X11" s="427">
        <f t="shared" ref="X11:X74" si="5">COUNT(R11:W11)</f>
        <v>2</v>
      </c>
      <c r="Y11" s="475">
        <f t="shared" ref="Y11:Y74" si="6">+SUM(R11:W11)</f>
        <v>10</v>
      </c>
      <c r="Z11" s="427">
        <f t="shared" si="1"/>
        <v>5</v>
      </c>
      <c r="AA11" s="484" t="str">
        <f t="shared" ref="AA11:AA74" si="7">IF(Z11&lt;=1,"Insignificante",IF(Z11&lt;=2,"Menor",IF(Z11&lt;=3,"Moderado",IF(Z11&lt;=4,"Mayor",IF(Z11&gt;4,"Catastrófico")))))</f>
        <v>Catastrófico</v>
      </c>
      <c r="AB11" s="429" t="str">
        <f t="shared" ref="AB11:AB74" si="8">IF(OR(AND(AA11="Insignificante",Q11="Rara Vez"),AND(AA11="Insignificante",Q11="Improbable"),AND(AA11="Insignificante",Q11="Posible"),AND(AA11="Menor",Q11="Rara Vez"),AND(AA11="Menor",Q11="Improbable")),"Bajo",IF(OR(AND(AA11="Insignificante",Q11="Probable"),AND(AA11="Menor",Q11="Posible"),AND(AA11="Moderado",Q11="Rara Vez"),AND(AA11="Moderado",Q11="Improbable")),"Moderado",IF(OR(AND(AA11="Menor",Q11="Probable"),AND(AA11="Menor",Q11="Casi Seguro"),AND(AA11="Mayor",Q11="Improbable"),AND(AA11="Mayor",Q11="Rara Vez"),AND(AA11="Moderado",Q11="Probable"),AND(AA11="Insignificante",Q11="Casi Seguro"),AND(AA11="Moderado",Q11="Posible")),"Alto",IF(OR(AND(AA11="Moderado",Q11="Casi Seguro"),AND(AA11="Mayor",Q11="Posible"),AND(AA11="Mayor",Q11="Probable"),AND(AA11="Mayor",Q11="Casi Seguro"),AND(AA11="Catastrófico",Q11="Rara Vez"),AND(AA11="Catastrófico",Q11="Improbable"),AND(AA11="Catastrófico",Q11="Posible"),AND(AA11="Catastrófico",Q11="Casi Seguro"),AND(AA11="Catastrófico",Q11="Probable")),"Extremo"))))</f>
        <v>Extremo</v>
      </c>
      <c r="AC11" s="427" t="s">
        <v>9</v>
      </c>
    </row>
    <row r="12" spans="1:29" s="396" customFormat="1" ht="122.25" customHeight="1" x14ac:dyDescent="0.3">
      <c r="A12" s="424"/>
      <c r="B12" s="425">
        <v>3</v>
      </c>
      <c r="C12" s="805" t="str">
        <f>'3-IDENTIFICACIÓN DEL RIESGO'!B13</f>
        <v>Direccionamiento Estratégico</v>
      </c>
      <c r="D12" s="806"/>
      <c r="E12" s="426" t="str">
        <f>'3-IDENTIFICACIÓN DEL RIESGO'!E13</f>
        <v>1. Oficina del Planeación.</v>
      </c>
      <c r="F12" s="803" t="str">
        <f>'3-IDENTIFICACIÓN DEL RIESGO'!G13</f>
        <v>Planeación inoportuna de cada vigencia</v>
      </c>
      <c r="G12" s="804"/>
      <c r="H12" s="427">
        <v>3</v>
      </c>
      <c r="I12" s="427"/>
      <c r="J12" s="427"/>
      <c r="K12" s="427"/>
      <c r="L12" s="427"/>
      <c r="M12" s="427"/>
      <c r="N12" s="427">
        <f t="shared" si="2"/>
        <v>1</v>
      </c>
      <c r="O12" s="483">
        <f t="shared" si="3"/>
        <v>3</v>
      </c>
      <c r="P12" s="430">
        <f t="shared" si="0"/>
        <v>3</v>
      </c>
      <c r="Q12" s="428" t="str">
        <f t="shared" si="4"/>
        <v>Posible</v>
      </c>
      <c r="R12" s="427">
        <v>4</v>
      </c>
      <c r="S12" s="427"/>
      <c r="T12" s="427"/>
      <c r="U12" s="427"/>
      <c r="V12" s="427"/>
      <c r="W12" s="427"/>
      <c r="X12" s="427">
        <f t="shared" si="5"/>
        <v>1</v>
      </c>
      <c r="Y12" s="475">
        <f t="shared" si="6"/>
        <v>4</v>
      </c>
      <c r="Z12" s="427">
        <f t="shared" si="1"/>
        <v>4</v>
      </c>
      <c r="AA12" s="484" t="str">
        <f t="shared" si="7"/>
        <v>Mayor</v>
      </c>
      <c r="AB12" s="429" t="str">
        <f t="shared" si="8"/>
        <v>Extremo</v>
      </c>
      <c r="AC12" s="427" t="s">
        <v>9</v>
      </c>
    </row>
    <row r="13" spans="1:29" s="396" customFormat="1" ht="122.25" customHeight="1" x14ac:dyDescent="0.3">
      <c r="A13" s="424"/>
      <c r="B13" s="425">
        <v>4</v>
      </c>
      <c r="C13" s="805" t="str">
        <f>'3-IDENTIFICACIÓN DEL RIESGO'!B14</f>
        <v>Direccionamiento Estratégico</v>
      </c>
      <c r="D13" s="806"/>
      <c r="E13" s="426" t="str">
        <f>'3-IDENTIFICACIÓN DEL RIESGO'!E14</f>
        <v>1. Oficina del Planeación.</v>
      </c>
      <c r="F13" s="803" t="str">
        <f>'3-IDENTIFICACIÓN DEL RIESGO'!G14</f>
        <v>Reporte de información no pertinente a las necesidades de la Dirección General.</v>
      </c>
      <c r="G13" s="804"/>
      <c r="H13" s="427">
        <v>4</v>
      </c>
      <c r="I13" s="427"/>
      <c r="J13" s="427"/>
      <c r="K13" s="427"/>
      <c r="L13" s="427"/>
      <c r="M13" s="427"/>
      <c r="N13" s="427">
        <f t="shared" si="2"/>
        <v>1</v>
      </c>
      <c r="O13" s="483">
        <f t="shared" si="3"/>
        <v>4</v>
      </c>
      <c r="P13" s="430">
        <f t="shared" si="0"/>
        <v>4</v>
      </c>
      <c r="Q13" s="428" t="str">
        <f t="shared" si="4"/>
        <v>Probable</v>
      </c>
      <c r="R13" s="427">
        <v>5</v>
      </c>
      <c r="S13" s="427"/>
      <c r="T13" s="427"/>
      <c r="U13" s="427"/>
      <c r="V13" s="427"/>
      <c r="W13" s="427"/>
      <c r="X13" s="427">
        <f t="shared" si="5"/>
        <v>1</v>
      </c>
      <c r="Y13" s="475">
        <f t="shared" si="6"/>
        <v>5</v>
      </c>
      <c r="Z13" s="427">
        <f t="shared" si="1"/>
        <v>5</v>
      </c>
      <c r="AA13" s="484" t="str">
        <f t="shared" si="7"/>
        <v>Catastrófico</v>
      </c>
      <c r="AB13" s="429" t="str">
        <f t="shared" si="8"/>
        <v>Extremo</v>
      </c>
      <c r="AC13" s="427" t="s">
        <v>9</v>
      </c>
    </row>
    <row r="14" spans="1:29" s="396" customFormat="1" ht="122.25" customHeight="1" x14ac:dyDescent="0.3">
      <c r="A14" s="424"/>
      <c r="B14" s="425">
        <v>5</v>
      </c>
      <c r="C14" s="805" t="str">
        <f>'3-IDENTIFICACIÓN DEL RIESGO'!B15</f>
        <v>Comunicación y Gestión con Grupos de Interés.</v>
      </c>
      <c r="D14" s="806"/>
      <c r="E14" s="426" t="str">
        <f>'3-IDENTIFICACIÓN DEL RIESGO'!E15</f>
        <v>1. Dirección General.
2. Secretaría General.
3. Oficina de Planeación.
4. Oficina Jurídica.
5. Oficina del Inspector de la Gestión de Tierras.
6. Oficina de Control Interno.</v>
      </c>
      <c r="F14" s="803" t="str">
        <f>'3-IDENTIFICACIÓN DEL RIESGO'!G15</f>
        <v>Dar información imprecisa o errónea a la ciudadanía a través de cualquier medio de comunicación por parte de  personas autorizadas y NO autorizadas.</v>
      </c>
      <c r="G14" s="804"/>
      <c r="H14" s="427">
        <v>4</v>
      </c>
      <c r="I14" s="427"/>
      <c r="J14" s="427"/>
      <c r="K14" s="427"/>
      <c r="L14" s="427"/>
      <c r="M14" s="427"/>
      <c r="N14" s="427">
        <f t="shared" si="2"/>
        <v>1</v>
      </c>
      <c r="O14" s="483">
        <f t="shared" si="3"/>
        <v>4</v>
      </c>
      <c r="P14" s="430">
        <f t="shared" si="0"/>
        <v>4</v>
      </c>
      <c r="Q14" s="428" t="str">
        <f t="shared" si="4"/>
        <v>Probable</v>
      </c>
      <c r="R14" s="427">
        <v>4</v>
      </c>
      <c r="S14" s="427"/>
      <c r="T14" s="427"/>
      <c r="U14" s="427"/>
      <c r="V14" s="427"/>
      <c r="W14" s="427"/>
      <c r="X14" s="427">
        <f t="shared" si="5"/>
        <v>1</v>
      </c>
      <c r="Y14" s="475">
        <f t="shared" si="6"/>
        <v>4</v>
      </c>
      <c r="Z14" s="427">
        <f t="shared" si="1"/>
        <v>4</v>
      </c>
      <c r="AA14" s="484" t="str">
        <f t="shared" si="7"/>
        <v>Mayor</v>
      </c>
      <c r="AB14" s="429" t="str">
        <f t="shared" si="8"/>
        <v>Extremo</v>
      </c>
      <c r="AC14" s="427" t="s">
        <v>9</v>
      </c>
    </row>
    <row r="15" spans="1:29" s="396" customFormat="1" ht="122.25" customHeight="1" x14ac:dyDescent="0.3">
      <c r="A15" s="424"/>
      <c r="B15" s="425">
        <v>6</v>
      </c>
      <c r="C15" s="805" t="str">
        <f>'3-IDENTIFICACIÓN DEL RIESGO'!B16</f>
        <v>Comunicación y Gestión con Grupos de Interés.</v>
      </c>
      <c r="D15" s="806"/>
      <c r="E15" s="426" t="str">
        <f>'3-IDENTIFICACIÓN DEL RIESGO'!E16</f>
        <v>1. Dirección General.
2. Secretaría General.
3. Oficina de Planeación.
4. Oficina Jurídica.
5. Oficina del Inspector de la Gestión de Tierras.
6. Oficina de Control Interno.</v>
      </c>
      <c r="F15" s="803" t="str">
        <f>'3-IDENTIFICACIÓN DEL RIESGO'!G16</f>
        <v>Inadecuada utilización de la imagen institucional</v>
      </c>
      <c r="G15" s="804"/>
      <c r="H15" s="427">
        <v>4</v>
      </c>
      <c r="I15" s="427"/>
      <c r="J15" s="427"/>
      <c r="K15" s="427"/>
      <c r="L15" s="427"/>
      <c r="M15" s="427"/>
      <c r="N15" s="427">
        <f t="shared" si="2"/>
        <v>1</v>
      </c>
      <c r="O15" s="483">
        <f t="shared" si="3"/>
        <v>4</v>
      </c>
      <c r="P15" s="430">
        <f t="shared" si="0"/>
        <v>4</v>
      </c>
      <c r="Q15" s="428" t="str">
        <f t="shared" si="4"/>
        <v>Probable</v>
      </c>
      <c r="R15" s="427">
        <v>4</v>
      </c>
      <c r="S15" s="427"/>
      <c r="T15" s="427"/>
      <c r="U15" s="427"/>
      <c r="V15" s="427"/>
      <c r="W15" s="427"/>
      <c r="X15" s="427">
        <f t="shared" si="5"/>
        <v>1</v>
      </c>
      <c r="Y15" s="475">
        <f t="shared" si="6"/>
        <v>4</v>
      </c>
      <c r="Z15" s="427">
        <f t="shared" si="1"/>
        <v>4</v>
      </c>
      <c r="AA15" s="484" t="str">
        <f t="shared" si="7"/>
        <v>Mayor</v>
      </c>
      <c r="AB15" s="429" t="str">
        <f t="shared" si="8"/>
        <v>Extremo</v>
      </c>
      <c r="AC15" s="427" t="s">
        <v>9</v>
      </c>
    </row>
    <row r="16" spans="1:29" s="396" customFormat="1" ht="122.25" customHeight="1" x14ac:dyDescent="0.3">
      <c r="A16" s="424"/>
      <c r="B16" s="425">
        <v>7</v>
      </c>
      <c r="C16" s="805" t="str">
        <f>'3-IDENTIFICACIÓN DEL RIESGO'!B17</f>
        <v>Comunicación y Gestión con Grupos de Interés.</v>
      </c>
      <c r="D16" s="806"/>
      <c r="E16" s="426" t="str">
        <f>'3-IDENTIFICACIÓN DEL RIESGO'!E17</f>
        <v>1. Dirección General.
2. Secretaría General.
3. Oficina de Planeación.
4. Oficina Jurídica.
5. Oficina del Inspector de la Gestión de Tierras.
6. Oficina de Control Interno.</v>
      </c>
      <c r="F16" s="803" t="str">
        <f>'3-IDENTIFICACIÓN DEL RIESGO'!G17</f>
        <v>Información de la ANT no llega al público objetivo</v>
      </c>
      <c r="G16" s="804"/>
      <c r="H16" s="427">
        <v>4</v>
      </c>
      <c r="I16" s="427"/>
      <c r="J16" s="427"/>
      <c r="K16" s="427"/>
      <c r="L16" s="427"/>
      <c r="M16" s="427"/>
      <c r="N16" s="427">
        <f t="shared" si="2"/>
        <v>1</v>
      </c>
      <c r="O16" s="483">
        <f t="shared" si="3"/>
        <v>4</v>
      </c>
      <c r="P16" s="430">
        <f t="shared" si="0"/>
        <v>4</v>
      </c>
      <c r="Q16" s="428" t="str">
        <f t="shared" si="4"/>
        <v>Probable</v>
      </c>
      <c r="R16" s="427">
        <v>4</v>
      </c>
      <c r="S16" s="427"/>
      <c r="T16" s="427"/>
      <c r="U16" s="427"/>
      <c r="V16" s="427"/>
      <c r="W16" s="427"/>
      <c r="X16" s="427">
        <f t="shared" si="5"/>
        <v>1</v>
      </c>
      <c r="Y16" s="475">
        <f t="shared" si="6"/>
        <v>4</v>
      </c>
      <c r="Z16" s="427">
        <f t="shared" si="1"/>
        <v>4</v>
      </c>
      <c r="AA16" s="484" t="str">
        <f t="shared" si="7"/>
        <v>Mayor</v>
      </c>
      <c r="AB16" s="429" t="str">
        <f t="shared" si="8"/>
        <v>Extremo</v>
      </c>
      <c r="AC16" s="427" t="s">
        <v>9</v>
      </c>
    </row>
    <row r="17" spans="1:29" s="396" customFormat="1" ht="122.25" customHeight="1" x14ac:dyDescent="0.3">
      <c r="A17" s="424"/>
      <c r="B17" s="425">
        <v>8</v>
      </c>
      <c r="C17" s="805" t="str">
        <f>'3-IDENTIFICACIÓN DEL RIESGO'!B18</f>
        <v>Comunicación y Gestión con Grupos de Interés.</v>
      </c>
      <c r="D17" s="806"/>
      <c r="E17" s="426" t="str">
        <f>'3-IDENTIFICACIÓN DEL RIESGO'!E18</f>
        <v>1. Dirección General.
2. Secretaría General.
3. Oficina de Planeación.
4. Oficina Jurídica.
5. Oficina del Inspector de la Gestión de Tierras.
6. Oficina de Control Interno.</v>
      </c>
      <c r="F17" s="803" t="str">
        <f>'3-IDENTIFICACIÓN DEL RIESGO'!G18</f>
        <v>Omitir la gestión y/o respuesta  a las denuncias por posibles hechos de corrupción.</v>
      </c>
      <c r="G17" s="804"/>
      <c r="H17" s="427">
        <v>2</v>
      </c>
      <c r="I17" s="427"/>
      <c r="J17" s="427"/>
      <c r="K17" s="427"/>
      <c r="L17" s="427"/>
      <c r="M17" s="427"/>
      <c r="N17" s="427">
        <f t="shared" si="2"/>
        <v>1</v>
      </c>
      <c r="O17" s="483">
        <f t="shared" si="3"/>
        <v>2</v>
      </c>
      <c r="P17" s="430">
        <f t="shared" si="0"/>
        <v>2</v>
      </c>
      <c r="Q17" s="428" t="str">
        <f t="shared" si="4"/>
        <v>Improbable</v>
      </c>
      <c r="R17" s="427">
        <v>3</v>
      </c>
      <c r="S17" s="427"/>
      <c r="T17" s="427"/>
      <c r="U17" s="427"/>
      <c r="V17" s="427"/>
      <c r="W17" s="427"/>
      <c r="X17" s="427">
        <f t="shared" si="5"/>
        <v>1</v>
      </c>
      <c r="Y17" s="475">
        <f t="shared" si="6"/>
        <v>3</v>
      </c>
      <c r="Z17" s="427">
        <f t="shared" si="1"/>
        <v>3</v>
      </c>
      <c r="AA17" s="484" t="str">
        <f t="shared" si="7"/>
        <v>Moderado</v>
      </c>
      <c r="AB17" s="429" t="str">
        <f t="shared" si="8"/>
        <v>Moderado</v>
      </c>
      <c r="AC17" s="427" t="s">
        <v>9</v>
      </c>
    </row>
    <row r="18" spans="1:29" s="396" customFormat="1" ht="122.25" customHeight="1" x14ac:dyDescent="0.3">
      <c r="A18" s="424"/>
      <c r="B18" s="425">
        <v>9</v>
      </c>
      <c r="C18" s="805" t="str">
        <f>'3-IDENTIFICACIÓN DEL RIESGO'!B19</f>
        <v>Inteligencia de la información.</v>
      </c>
      <c r="D18" s="806"/>
      <c r="E18" s="426" t="str">
        <f>'3-IDENTIFICACIÓN DEL RIESGO'!E19</f>
        <v>1. Dirección de Gestión del Ordenamiento Social de la Propiedad.
2. Oficina de Planeación.</v>
      </c>
      <c r="F18" s="803" t="str">
        <f>'3-IDENTIFICACIÓN DEL RIESGO'!G19</f>
        <v>Incumplimiento en la implementación del PETIC.</v>
      </c>
      <c r="G18" s="804"/>
      <c r="H18" s="427">
        <v>4</v>
      </c>
      <c r="I18" s="427"/>
      <c r="J18" s="427"/>
      <c r="K18" s="427"/>
      <c r="L18" s="427"/>
      <c r="M18" s="427"/>
      <c r="N18" s="427">
        <f t="shared" si="2"/>
        <v>1</v>
      </c>
      <c r="O18" s="483">
        <f t="shared" si="3"/>
        <v>4</v>
      </c>
      <c r="P18" s="430">
        <f t="shared" si="0"/>
        <v>4</v>
      </c>
      <c r="Q18" s="428" t="str">
        <f t="shared" si="4"/>
        <v>Probable</v>
      </c>
      <c r="R18" s="427">
        <v>4</v>
      </c>
      <c r="S18" s="427"/>
      <c r="T18" s="427"/>
      <c r="U18" s="427"/>
      <c r="V18" s="427"/>
      <c r="W18" s="427"/>
      <c r="X18" s="427">
        <f t="shared" si="5"/>
        <v>1</v>
      </c>
      <c r="Y18" s="475">
        <f t="shared" si="6"/>
        <v>4</v>
      </c>
      <c r="Z18" s="427">
        <f t="shared" si="1"/>
        <v>4</v>
      </c>
      <c r="AA18" s="484" t="str">
        <f t="shared" si="7"/>
        <v>Mayor</v>
      </c>
      <c r="AB18" s="429" t="str">
        <f t="shared" si="8"/>
        <v>Extremo</v>
      </c>
      <c r="AC18" s="427" t="s">
        <v>9</v>
      </c>
    </row>
    <row r="19" spans="1:29" s="396" customFormat="1" ht="122.25" customHeight="1" x14ac:dyDescent="0.3">
      <c r="A19" s="424"/>
      <c r="B19" s="425">
        <v>10</v>
      </c>
      <c r="C19" s="805" t="str">
        <f>'3-IDENTIFICACIÓN DEL RIESGO'!B20</f>
        <v>Inteligencia de la información.</v>
      </c>
      <c r="D19" s="806"/>
      <c r="E19" s="426" t="str">
        <f>'3-IDENTIFICACIÓN DEL RIESGO'!E20</f>
        <v>1. Dirección de Gestión del Ordenamiento Social de la Propiedad.
2. Oficina de Planeación.</v>
      </c>
      <c r="F19" s="803" t="str">
        <f>'3-IDENTIFICACIÓN DEL RIESGO'!G20</f>
        <v>Definición y evolución de la arquitectura empresarial institucional que no responda a las necesidades de la entidad.</v>
      </c>
      <c r="G19" s="804"/>
      <c r="H19" s="427">
        <v>4</v>
      </c>
      <c r="I19" s="427"/>
      <c r="J19" s="427"/>
      <c r="K19" s="427"/>
      <c r="L19" s="427"/>
      <c r="M19" s="427"/>
      <c r="N19" s="427">
        <f t="shared" si="2"/>
        <v>1</v>
      </c>
      <c r="O19" s="483">
        <f t="shared" si="3"/>
        <v>4</v>
      </c>
      <c r="P19" s="430">
        <f t="shared" si="0"/>
        <v>4</v>
      </c>
      <c r="Q19" s="428" t="str">
        <f t="shared" si="4"/>
        <v>Probable</v>
      </c>
      <c r="R19" s="427">
        <v>4</v>
      </c>
      <c r="S19" s="427"/>
      <c r="T19" s="427"/>
      <c r="U19" s="427"/>
      <c r="V19" s="427"/>
      <c r="W19" s="427"/>
      <c r="X19" s="427">
        <f t="shared" si="5"/>
        <v>1</v>
      </c>
      <c r="Y19" s="475">
        <f t="shared" si="6"/>
        <v>4</v>
      </c>
      <c r="Z19" s="427">
        <f t="shared" si="1"/>
        <v>4</v>
      </c>
      <c r="AA19" s="484" t="str">
        <f t="shared" si="7"/>
        <v>Mayor</v>
      </c>
      <c r="AB19" s="429" t="str">
        <f t="shared" si="8"/>
        <v>Extremo</v>
      </c>
      <c r="AC19" s="427" t="s">
        <v>9</v>
      </c>
    </row>
    <row r="20" spans="1:29" s="396" customFormat="1" ht="122.25" customHeight="1" x14ac:dyDescent="0.3">
      <c r="A20" s="424"/>
      <c r="B20" s="425">
        <v>11</v>
      </c>
      <c r="C20" s="805" t="str">
        <f>'3-IDENTIFICACIÓN DEL RIESGO'!B21</f>
        <v>Inteligencia de la información.</v>
      </c>
      <c r="D20" s="806"/>
      <c r="E20" s="426" t="str">
        <f>'3-IDENTIFICACIÓN DEL RIESGO'!E21</f>
        <v>1. Dirección de Gestión del Ordenamiento Social de la Propiedad.
2. Oficina de Planeación.</v>
      </c>
      <c r="F20" s="803" t="str">
        <f>'3-IDENTIFICACIÓN DEL RIESGO'!G21</f>
        <v>Incumplimiento en la implementación del Modelo de Seguridad y Privacidad  de la información de la estrategia de Gobierno Digital.</v>
      </c>
      <c r="G20" s="804"/>
      <c r="H20" s="427">
        <v>4</v>
      </c>
      <c r="I20" s="427"/>
      <c r="J20" s="427"/>
      <c r="K20" s="427"/>
      <c r="L20" s="427"/>
      <c r="M20" s="427"/>
      <c r="N20" s="427">
        <f t="shared" si="2"/>
        <v>1</v>
      </c>
      <c r="O20" s="483">
        <f t="shared" si="3"/>
        <v>4</v>
      </c>
      <c r="P20" s="430">
        <f t="shared" si="0"/>
        <v>4</v>
      </c>
      <c r="Q20" s="428" t="str">
        <f t="shared" si="4"/>
        <v>Probable</v>
      </c>
      <c r="R20" s="427">
        <v>4</v>
      </c>
      <c r="S20" s="427"/>
      <c r="T20" s="427"/>
      <c r="U20" s="427"/>
      <c r="V20" s="427"/>
      <c r="W20" s="427"/>
      <c r="X20" s="427">
        <f t="shared" si="5"/>
        <v>1</v>
      </c>
      <c r="Y20" s="475">
        <f t="shared" si="6"/>
        <v>4</v>
      </c>
      <c r="Z20" s="427">
        <f t="shared" si="1"/>
        <v>4</v>
      </c>
      <c r="AA20" s="484" t="str">
        <f t="shared" si="7"/>
        <v>Mayor</v>
      </c>
      <c r="AB20" s="429" t="str">
        <f t="shared" si="8"/>
        <v>Extremo</v>
      </c>
      <c r="AC20" s="427" t="s">
        <v>9</v>
      </c>
    </row>
    <row r="21" spans="1:29" s="396" customFormat="1" ht="122.25" customHeight="1" x14ac:dyDescent="0.3">
      <c r="A21" s="424"/>
      <c r="B21" s="425">
        <v>12</v>
      </c>
      <c r="C21" s="805" t="str">
        <f>'3-IDENTIFICACIÓN DEL RIESGO'!B22</f>
        <v>Inteligencia de la información.</v>
      </c>
      <c r="D21" s="806"/>
      <c r="E21" s="426" t="str">
        <f>'3-IDENTIFICACIÓN DEL RIESGO'!E22</f>
        <v>1. Dirección de Gestión del Ordenamiento Social de la Propiedad.
2. Oficina de Planeación.</v>
      </c>
      <c r="F21" s="803" t="str">
        <f>'3-IDENTIFICACIÓN DEL RIESGO'!G22</f>
        <v>Pérdida parcial o completa del conocimiento de la Entidad</v>
      </c>
      <c r="G21" s="804"/>
      <c r="H21" s="427">
        <v>5</v>
      </c>
      <c r="I21" s="427">
        <v>5</v>
      </c>
      <c r="J21" s="427"/>
      <c r="K21" s="427"/>
      <c r="L21" s="427"/>
      <c r="M21" s="427"/>
      <c r="N21" s="427">
        <f t="shared" si="2"/>
        <v>2</v>
      </c>
      <c r="O21" s="483">
        <f t="shared" si="3"/>
        <v>10</v>
      </c>
      <c r="P21" s="430">
        <f t="shared" si="0"/>
        <v>5</v>
      </c>
      <c r="Q21" s="428" t="str">
        <f t="shared" si="4"/>
        <v>Casi seguro</v>
      </c>
      <c r="R21" s="427">
        <v>5</v>
      </c>
      <c r="S21" s="427">
        <v>5</v>
      </c>
      <c r="T21" s="427"/>
      <c r="U21" s="427"/>
      <c r="V21" s="427"/>
      <c r="W21" s="427"/>
      <c r="X21" s="427">
        <f t="shared" si="5"/>
        <v>2</v>
      </c>
      <c r="Y21" s="475">
        <f t="shared" si="6"/>
        <v>10</v>
      </c>
      <c r="Z21" s="427">
        <f t="shared" si="1"/>
        <v>5</v>
      </c>
      <c r="AA21" s="484" t="str">
        <f t="shared" si="7"/>
        <v>Catastrófico</v>
      </c>
      <c r="AB21" s="429" t="str">
        <f t="shared" si="8"/>
        <v>Extremo</v>
      </c>
      <c r="AC21" s="427" t="s">
        <v>9</v>
      </c>
    </row>
    <row r="22" spans="1:29" s="396" customFormat="1" ht="122.25" customHeight="1" x14ac:dyDescent="0.3">
      <c r="A22" s="424"/>
      <c r="B22" s="425">
        <v>13</v>
      </c>
      <c r="C22" s="805" t="str">
        <f>'3-IDENTIFICACIÓN DEL RIESGO'!B23</f>
        <v>Inteligencia de la información.</v>
      </c>
      <c r="D22" s="806"/>
      <c r="E22" s="426" t="str">
        <f>'3-IDENTIFICACIÓN DEL RIESGO'!E23</f>
        <v>1. Dirección de Gestión del Ordenamiento Social de la Propiedad.
2. Oficina de Planeación.</v>
      </c>
      <c r="F22" s="803" t="str">
        <f>'3-IDENTIFICACIÓN DEL RIESGO'!G23</f>
        <v>Aprobación y publicación de información documentada no pertinente a los Procesos de la entidad.</v>
      </c>
      <c r="G22" s="804"/>
      <c r="H22" s="427">
        <v>4</v>
      </c>
      <c r="I22" s="427"/>
      <c r="J22" s="427"/>
      <c r="K22" s="427"/>
      <c r="L22" s="427"/>
      <c r="M22" s="427"/>
      <c r="N22" s="427">
        <f t="shared" si="2"/>
        <v>1</v>
      </c>
      <c r="O22" s="483">
        <f t="shared" si="3"/>
        <v>4</v>
      </c>
      <c r="P22" s="430">
        <f t="shared" si="0"/>
        <v>4</v>
      </c>
      <c r="Q22" s="428" t="str">
        <f t="shared" si="4"/>
        <v>Probable</v>
      </c>
      <c r="R22" s="427">
        <v>4</v>
      </c>
      <c r="S22" s="427"/>
      <c r="T22" s="427"/>
      <c r="U22" s="427"/>
      <c r="V22" s="427"/>
      <c r="W22" s="427"/>
      <c r="X22" s="427">
        <f t="shared" si="5"/>
        <v>1</v>
      </c>
      <c r="Y22" s="475">
        <f t="shared" si="6"/>
        <v>4</v>
      </c>
      <c r="Z22" s="427">
        <f t="shared" si="1"/>
        <v>4</v>
      </c>
      <c r="AA22" s="484" t="str">
        <f t="shared" si="7"/>
        <v>Mayor</v>
      </c>
      <c r="AB22" s="429" t="str">
        <f t="shared" si="8"/>
        <v>Extremo</v>
      </c>
      <c r="AC22" s="427" t="s">
        <v>9</v>
      </c>
    </row>
    <row r="23" spans="1:29" s="396" customFormat="1" ht="122.25" customHeight="1" x14ac:dyDescent="0.3">
      <c r="A23" s="424"/>
      <c r="B23" s="425">
        <v>14</v>
      </c>
      <c r="C23" s="805" t="str">
        <f>'3-IDENTIFICACIÓN DEL RIESGO'!B24</f>
        <v>Gestión del Modelo de Atención.</v>
      </c>
      <c r="D23" s="806"/>
      <c r="E23" s="426" t="str">
        <f>'3-IDENTIFICACIÓN DEL RIESGO'!E24</f>
        <v>1. Secretaría General.
2. Dirección de Gestión del Ordenamiento social de la Propiedad.
3. Dirección Acceso a Tierras.
4. Dirección Gestión Jurídica de Tierras.
5. Dirección Asuntos Étnicos.</v>
      </c>
      <c r="F23" s="803" t="str">
        <f>'3-IDENTIFICACIÓN DEL RIESGO'!G24</f>
        <v>Respuesta inoportuna a las PQRSD</v>
      </c>
      <c r="G23" s="804"/>
      <c r="H23" s="427">
        <v>5</v>
      </c>
      <c r="I23" s="427"/>
      <c r="J23" s="427"/>
      <c r="K23" s="427"/>
      <c r="L23" s="427"/>
      <c r="M23" s="427"/>
      <c r="N23" s="427">
        <f t="shared" si="2"/>
        <v>1</v>
      </c>
      <c r="O23" s="483">
        <f t="shared" si="3"/>
        <v>5</v>
      </c>
      <c r="P23" s="430">
        <f t="shared" si="0"/>
        <v>5</v>
      </c>
      <c r="Q23" s="428" t="str">
        <f t="shared" si="4"/>
        <v>Casi seguro</v>
      </c>
      <c r="R23" s="427">
        <v>5</v>
      </c>
      <c r="S23" s="427"/>
      <c r="T23" s="427"/>
      <c r="U23" s="427"/>
      <c r="V23" s="427"/>
      <c r="W23" s="427"/>
      <c r="X23" s="427">
        <f t="shared" si="5"/>
        <v>1</v>
      </c>
      <c r="Y23" s="475">
        <f t="shared" si="6"/>
        <v>5</v>
      </c>
      <c r="Z23" s="427">
        <f t="shared" si="1"/>
        <v>5</v>
      </c>
      <c r="AA23" s="484" t="str">
        <f t="shared" si="7"/>
        <v>Catastrófico</v>
      </c>
      <c r="AB23" s="429" t="str">
        <f t="shared" si="8"/>
        <v>Extremo</v>
      </c>
      <c r="AC23" s="427" t="s">
        <v>9</v>
      </c>
    </row>
    <row r="24" spans="1:29" s="396" customFormat="1" ht="122.25" customHeight="1" x14ac:dyDescent="0.3">
      <c r="A24" s="424"/>
      <c r="B24" s="425">
        <v>15</v>
      </c>
      <c r="C24" s="805" t="str">
        <f>'3-IDENTIFICACIÓN DEL RIESGO'!B25</f>
        <v>Gestión del Modelo de Atención.</v>
      </c>
      <c r="D24" s="806"/>
      <c r="E24" s="426" t="str">
        <f>'3-IDENTIFICACIÓN DEL RIESGO'!E25</f>
        <v>1. Secretaría General.
2. Dirección de Gestión del Ordenamiento social de la Propiedad.
3. Dirección Acceso a Tierras.
4. Dirección Gestión Jurídica de Tierras.
5. Dirección Asuntos Étnicos.</v>
      </c>
      <c r="F24" s="803" t="str">
        <f>'3-IDENTIFICACIÓN DEL RIESGO'!G25</f>
        <v>Respuestas con deficiente calidad a las PQRSD</v>
      </c>
      <c r="G24" s="804"/>
      <c r="H24" s="427">
        <v>5</v>
      </c>
      <c r="I24" s="427"/>
      <c r="J24" s="427"/>
      <c r="K24" s="427"/>
      <c r="L24" s="427"/>
      <c r="M24" s="427"/>
      <c r="N24" s="427">
        <f t="shared" si="2"/>
        <v>1</v>
      </c>
      <c r="O24" s="483">
        <f t="shared" si="3"/>
        <v>5</v>
      </c>
      <c r="P24" s="430">
        <f t="shared" si="0"/>
        <v>5</v>
      </c>
      <c r="Q24" s="428" t="str">
        <f t="shared" si="4"/>
        <v>Casi seguro</v>
      </c>
      <c r="R24" s="427">
        <v>4</v>
      </c>
      <c r="S24" s="427"/>
      <c r="T24" s="427"/>
      <c r="U24" s="427"/>
      <c r="V24" s="427"/>
      <c r="W24" s="427"/>
      <c r="X24" s="427">
        <f t="shared" si="5"/>
        <v>1</v>
      </c>
      <c r="Y24" s="475">
        <f t="shared" si="6"/>
        <v>4</v>
      </c>
      <c r="Z24" s="427">
        <f t="shared" si="1"/>
        <v>4</v>
      </c>
      <c r="AA24" s="484" t="str">
        <f t="shared" si="7"/>
        <v>Mayor</v>
      </c>
      <c r="AB24" s="429" t="str">
        <f t="shared" si="8"/>
        <v>Extremo</v>
      </c>
      <c r="AC24" s="427" t="s">
        <v>9</v>
      </c>
    </row>
    <row r="25" spans="1:29" s="396" customFormat="1" ht="122.25" customHeight="1" x14ac:dyDescent="0.3">
      <c r="A25" s="424"/>
      <c r="B25" s="425">
        <v>16</v>
      </c>
      <c r="C25" s="805" t="str">
        <f>'3-IDENTIFICACIÓN DEL RIESGO'!B26</f>
        <v>Gestión del Modelo de Atención.</v>
      </c>
      <c r="D25" s="806"/>
      <c r="E25" s="426" t="str">
        <f>'3-IDENTIFICACIÓN DEL RIESGO'!E26</f>
        <v>1. Secretaría General.
2. Dirección de Gestión del Ordenamiento social de la Propiedad.
3. Dirección Acceso a Tierras.
4. Dirección Gestión Jurídica de Tierras.
5. Dirección Asuntos Étnicos.</v>
      </c>
      <c r="F25" s="803" t="str">
        <f>'3-IDENTIFICACIÓN DEL RIESGO'!G26</f>
        <v>Programar municipios que posteriormente presenten limitantes para su intervención.</v>
      </c>
      <c r="G25" s="804"/>
      <c r="H25" s="427">
        <v>4</v>
      </c>
      <c r="I25" s="427">
        <v>4</v>
      </c>
      <c r="J25" s="427"/>
      <c r="K25" s="427"/>
      <c r="L25" s="427"/>
      <c r="M25" s="427"/>
      <c r="N25" s="427">
        <f t="shared" si="2"/>
        <v>2</v>
      </c>
      <c r="O25" s="483">
        <f t="shared" si="3"/>
        <v>8</v>
      </c>
      <c r="P25" s="430">
        <f t="shared" si="0"/>
        <v>4</v>
      </c>
      <c r="Q25" s="428" t="str">
        <f t="shared" si="4"/>
        <v>Probable</v>
      </c>
      <c r="R25" s="427">
        <v>5</v>
      </c>
      <c r="S25" s="427">
        <v>5</v>
      </c>
      <c r="T25" s="427">
        <v>4</v>
      </c>
      <c r="U25" s="427"/>
      <c r="V25" s="427"/>
      <c r="W25" s="427"/>
      <c r="X25" s="427">
        <f t="shared" si="5"/>
        <v>3</v>
      </c>
      <c r="Y25" s="475">
        <f t="shared" si="6"/>
        <v>14</v>
      </c>
      <c r="Z25" s="436">
        <f t="shared" si="1"/>
        <v>4.666666666666667</v>
      </c>
      <c r="AA25" s="484" t="str">
        <f t="shared" si="7"/>
        <v>Catastrófico</v>
      </c>
      <c r="AB25" s="429" t="str">
        <f t="shared" si="8"/>
        <v>Extremo</v>
      </c>
      <c r="AC25" s="427" t="s">
        <v>9</v>
      </c>
    </row>
    <row r="26" spans="1:29" s="396" customFormat="1" ht="122.25" customHeight="1" x14ac:dyDescent="0.3">
      <c r="A26" s="424"/>
      <c r="B26" s="425">
        <v>17</v>
      </c>
      <c r="C26" s="805" t="str">
        <f>'3-IDENTIFICACIÓN DEL RIESGO'!B27</f>
        <v>Planificación del Ordenamiento Social de la Propiedad</v>
      </c>
      <c r="D26" s="806"/>
      <c r="E26" s="426" t="str">
        <f>'3-IDENTIFICACIÓN DEL RIESGO'!E27</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F26" s="803" t="str">
        <f>'3-IDENTIFICACIÓN DEL RIESGO'!G27</f>
        <v>Incumplimiento de los POSPR en los municipios programados</v>
      </c>
      <c r="G26" s="804"/>
      <c r="H26" s="427">
        <v>3</v>
      </c>
      <c r="I26" s="427"/>
      <c r="J26" s="427"/>
      <c r="K26" s="427"/>
      <c r="L26" s="427"/>
      <c r="M26" s="427"/>
      <c r="N26" s="427">
        <f t="shared" si="2"/>
        <v>1</v>
      </c>
      <c r="O26" s="483">
        <f t="shared" si="3"/>
        <v>3</v>
      </c>
      <c r="P26" s="430">
        <f t="shared" si="0"/>
        <v>3</v>
      </c>
      <c r="Q26" s="428" t="str">
        <f t="shared" si="4"/>
        <v>Posible</v>
      </c>
      <c r="R26" s="427">
        <v>4</v>
      </c>
      <c r="S26" s="427"/>
      <c r="T26" s="427"/>
      <c r="U26" s="427"/>
      <c r="V26" s="427"/>
      <c r="W26" s="427"/>
      <c r="X26" s="427">
        <f t="shared" si="5"/>
        <v>1</v>
      </c>
      <c r="Y26" s="475">
        <f t="shared" si="6"/>
        <v>4</v>
      </c>
      <c r="Z26" s="436">
        <f t="shared" si="1"/>
        <v>4</v>
      </c>
      <c r="AA26" s="484" t="str">
        <f t="shared" si="7"/>
        <v>Mayor</v>
      </c>
      <c r="AB26" s="429" t="str">
        <f t="shared" si="8"/>
        <v>Extremo</v>
      </c>
      <c r="AC26" s="427" t="s">
        <v>9</v>
      </c>
    </row>
    <row r="27" spans="1:29" s="396" customFormat="1" ht="122.25" customHeight="1" x14ac:dyDescent="0.3">
      <c r="A27" s="424"/>
      <c r="B27" s="425">
        <v>18</v>
      </c>
      <c r="C27" s="805" t="str">
        <f>'3-IDENTIFICACIÓN DEL RIESGO'!B28</f>
        <v>Planificación del Ordenamiento Social de la Propiedad</v>
      </c>
      <c r="D27" s="806"/>
      <c r="E27" s="426" t="str">
        <f>'3-IDENTIFICACIÓN DEL RIESGO'!E28</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F27" s="803" t="str">
        <f>'3-IDENTIFICACIÓN DEL RIESGO'!G28</f>
        <v>Retrasos o suspensión de la operación para la formulación e implementación de POSPR en los municipios programados</v>
      </c>
      <c r="G27" s="804"/>
      <c r="H27" s="427">
        <v>3</v>
      </c>
      <c r="I27" s="427"/>
      <c r="J27" s="427"/>
      <c r="K27" s="427"/>
      <c r="L27" s="427"/>
      <c r="M27" s="427"/>
      <c r="N27" s="427">
        <f t="shared" si="2"/>
        <v>1</v>
      </c>
      <c r="O27" s="483">
        <f t="shared" si="3"/>
        <v>3</v>
      </c>
      <c r="P27" s="430">
        <f t="shared" si="0"/>
        <v>3</v>
      </c>
      <c r="Q27" s="428" t="str">
        <f t="shared" si="4"/>
        <v>Posible</v>
      </c>
      <c r="R27" s="427">
        <v>4</v>
      </c>
      <c r="S27" s="427"/>
      <c r="T27" s="427"/>
      <c r="U27" s="427"/>
      <c r="V27" s="427"/>
      <c r="W27" s="427"/>
      <c r="X27" s="427">
        <f t="shared" si="5"/>
        <v>1</v>
      </c>
      <c r="Y27" s="475">
        <f t="shared" si="6"/>
        <v>4</v>
      </c>
      <c r="Z27" s="436">
        <f t="shared" si="1"/>
        <v>4</v>
      </c>
      <c r="AA27" s="484" t="str">
        <f t="shared" si="7"/>
        <v>Mayor</v>
      </c>
      <c r="AB27" s="429" t="str">
        <f t="shared" si="8"/>
        <v>Extremo</v>
      </c>
      <c r="AC27" s="427" t="s">
        <v>9</v>
      </c>
    </row>
    <row r="28" spans="1:29" s="396" customFormat="1" ht="122.25" customHeight="1" x14ac:dyDescent="0.3">
      <c r="A28" s="424"/>
      <c r="B28" s="425">
        <v>19</v>
      </c>
      <c r="C28" s="805" t="str">
        <f>'3-IDENTIFICACIÓN DEL RIESGO'!B29</f>
        <v>Planificación del Ordenamiento Social de la Propiedad</v>
      </c>
      <c r="D28" s="806"/>
      <c r="E28" s="426" t="str">
        <f>'3-IDENTIFICACIÓN DEL RIESGO'!E29</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F28" s="803" t="str">
        <f>'3-IDENTIFICACIÓN DEL RIESGO'!G29</f>
        <v>Incumplimientos por parte de los socios estratégicos y/ u operadores de catastro en la entrega de insumos / productos requeridos para la formulación e implementación de POSPR, en el marco de los convenios celebrados.</v>
      </c>
      <c r="G28" s="804"/>
      <c r="H28" s="427">
        <v>3</v>
      </c>
      <c r="I28" s="427"/>
      <c r="J28" s="427"/>
      <c r="K28" s="427"/>
      <c r="L28" s="427"/>
      <c r="M28" s="427"/>
      <c r="N28" s="427">
        <f t="shared" si="2"/>
        <v>1</v>
      </c>
      <c r="O28" s="483">
        <f t="shared" si="3"/>
        <v>3</v>
      </c>
      <c r="P28" s="430">
        <f t="shared" si="0"/>
        <v>3</v>
      </c>
      <c r="Q28" s="428" t="str">
        <f t="shared" si="4"/>
        <v>Posible</v>
      </c>
      <c r="R28" s="427">
        <v>4</v>
      </c>
      <c r="S28" s="427"/>
      <c r="T28" s="427"/>
      <c r="U28" s="427"/>
      <c r="V28" s="427"/>
      <c r="W28" s="427"/>
      <c r="X28" s="427">
        <f t="shared" si="5"/>
        <v>1</v>
      </c>
      <c r="Y28" s="475">
        <f t="shared" si="6"/>
        <v>4</v>
      </c>
      <c r="Z28" s="436">
        <f t="shared" si="1"/>
        <v>4</v>
      </c>
      <c r="AA28" s="484" t="str">
        <f t="shared" si="7"/>
        <v>Mayor</v>
      </c>
      <c r="AB28" s="429" t="str">
        <f t="shared" si="8"/>
        <v>Extremo</v>
      </c>
      <c r="AC28" s="427" t="s">
        <v>9</v>
      </c>
    </row>
    <row r="29" spans="1:29" s="396" customFormat="1" ht="122.25" customHeight="1" x14ac:dyDescent="0.3">
      <c r="A29" s="424"/>
      <c r="B29" s="425">
        <v>20</v>
      </c>
      <c r="C29" s="805" t="str">
        <f>'3-IDENTIFICACIÓN DEL RIESGO'!B30</f>
        <v>Planificación del Ordenamiento Social de la Propiedad</v>
      </c>
      <c r="D29" s="806"/>
      <c r="E29" s="426" t="str">
        <f>'3-IDENTIFICACIÓN DEL RIESGO'!E30</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F29" s="803" t="str">
        <f>'3-IDENTIFICACIÓN DEL RIESGO'!G30</f>
        <v>Expedir Acto administrativo que resuelve solicitud de inclusión en el RESO, sin el cumplimiento de requisitos mínimos, contemplados en la norma o con fundamentos fácticos que no correspondan a la realidad.</v>
      </c>
      <c r="G29" s="804"/>
      <c r="H29" s="427">
        <v>4</v>
      </c>
      <c r="I29" s="427">
        <v>5</v>
      </c>
      <c r="J29" s="427"/>
      <c r="K29" s="427"/>
      <c r="L29" s="427"/>
      <c r="M29" s="427"/>
      <c r="N29" s="427">
        <f t="shared" si="2"/>
        <v>2</v>
      </c>
      <c r="O29" s="483">
        <f t="shared" si="3"/>
        <v>9</v>
      </c>
      <c r="P29" s="430">
        <f t="shared" si="0"/>
        <v>4.5</v>
      </c>
      <c r="Q29" s="428" t="str">
        <f t="shared" si="4"/>
        <v>Casi seguro</v>
      </c>
      <c r="R29" s="427">
        <v>2</v>
      </c>
      <c r="S29" s="427">
        <v>4</v>
      </c>
      <c r="T29" s="427"/>
      <c r="U29" s="427"/>
      <c r="V29" s="427"/>
      <c r="W29" s="427"/>
      <c r="X29" s="427">
        <f t="shared" si="5"/>
        <v>2</v>
      </c>
      <c r="Y29" s="475">
        <f t="shared" si="6"/>
        <v>6</v>
      </c>
      <c r="Z29" s="436">
        <f t="shared" si="1"/>
        <v>3</v>
      </c>
      <c r="AA29" s="484" t="str">
        <f t="shared" si="7"/>
        <v>Moderado</v>
      </c>
      <c r="AB29" s="429" t="str">
        <f t="shared" si="8"/>
        <v>Extremo</v>
      </c>
      <c r="AC29" s="427" t="s">
        <v>9</v>
      </c>
    </row>
    <row r="30" spans="1:29" s="396" customFormat="1" ht="122.25" customHeight="1" x14ac:dyDescent="0.3">
      <c r="A30" s="424"/>
      <c r="B30" s="425">
        <v>21</v>
      </c>
      <c r="C30" s="805" t="str">
        <f>'3-IDENTIFICACIÓN DEL RIESGO'!B31</f>
        <v>Seguridad Jurídica sobre la Titularidad de la Tierra y los Territorios</v>
      </c>
      <c r="D30" s="806"/>
      <c r="E30" s="426" t="str">
        <f>'3-IDENTIFICACIÓN DEL RIESGO'!E31</f>
        <v>1. Dirección de Gestión Jurídica de Tierras.
2. Subdirección de procesos Agrarios y Gestión Jurídica.
3. Subdirección de seguridad Jurídica.
4. Dirección Asuntos Étnicos.
5. Subdirección Asuntos Étnicos.</v>
      </c>
      <c r="F30" s="803" t="str">
        <f>'3-IDENTIFICACIÓN DEL RIESGO'!G31</f>
        <v>Tomar decisiones incorrectas en los procesos agrarios y la formalización de la propiedad privada rural</v>
      </c>
      <c r="G30" s="804"/>
      <c r="H30" s="427">
        <v>2</v>
      </c>
      <c r="I30" s="427">
        <v>3</v>
      </c>
      <c r="J30" s="427">
        <v>3</v>
      </c>
      <c r="K30" s="427">
        <v>1</v>
      </c>
      <c r="L30" s="427">
        <v>3</v>
      </c>
      <c r="M30" s="427"/>
      <c r="N30" s="427">
        <f t="shared" si="2"/>
        <v>5</v>
      </c>
      <c r="O30" s="483">
        <f t="shared" si="3"/>
        <v>12</v>
      </c>
      <c r="P30" s="430">
        <f t="shared" si="0"/>
        <v>2.4</v>
      </c>
      <c r="Q30" s="428" t="str">
        <f t="shared" si="4"/>
        <v>Posible</v>
      </c>
      <c r="R30" s="427">
        <v>3</v>
      </c>
      <c r="S30" s="427">
        <v>3</v>
      </c>
      <c r="T30" s="427">
        <v>3</v>
      </c>
      <c r="U30" s="427">
        <v>3</v>
      </c>
      <c r="V30" s="427">
        <v>3</v>
      </c>
      <c r="W30" s="427"/>
      <c r="X30" s="427">
        <f t="shared" si="5"/>
        <v>5</v>
      </c>
      <c r="Y30" s="475">
        <f t="shared" si="6"/>
        <v>15</v>
      </c>
      <c r="Z30" s="436">
        <f t="shared" si="1"/>
        <v>3</v>
      </c>
      <c r="AA30" s="484" t="str">
        <f t="shared" si="7"/>
        <v>Moderado</v>
      </c>
      <c r="AB30" s="429" t="str">
        <f t="shared" si="8"/>
        <v>Alto</v>
      </c>
      <c r="AC30" s="427" t="s">
        <v>9</v>
      </c>
    </row>
    <row r="31" spans="1:29" s="396" customFormat="1" ht="122.25" customHeight="1" x14ac:dyDescent="0.3">
      <c r="A31" s="424"/>
      <c r="B31" s="425">
        <v>22</v>
      </c>
      <c r="C31" s="805" t="str">
        <f>'3-IDENTIFICACIÓN DEL RIESGO'!B32</f>
        <v>Seguridad Jurídica sobre la Titularidad de la Tierra y los Territorios</v>
      </c>
      <c r="D31" s="806"/>
      <c r="E31" s="426" t="str">
        <f>'3-IDENTIFICACIÓN DEL RIESGO'!E32</f>
        <v>1. Dirección de Gestión Jurídica de Tierras.
2. Subdirección de procesos Agrarios y Gestión Jurídica.
3. Subdirección de seguridad Jurídica.
4. Dirección Asuntos Étnicos.
5. Subdirección Asuntos Étnicos.</v>
      </c>
      <c r="F31" s="803" t="str">
        <f>'3-IDENTIFICACIÓN DEL RIESGO'!G32</f>
        <v>Incumplimiento de términos para dar respuesta a las nuevas solicitudes de recursos, de decisiones finales de procesos agrarios y formalización de la propiedad privada rural.</v>
      </c>
      <c r="G31" s="804"/>
      <c r="H31" s="427">
        <v>3</v>
      </c>
      <c r="I31" s="427">
        <v>3</v>
      </c>
      <c r="J31" s="427">
        <v>3</v>
      </c>
      <c r="K31" s="427">
        <v>3</v>
      </c>
      <c r="L31" s="427">
        <v>4</v>
      </c>
      <c r="M31" s="427"/>
      <c r="N31" s="427">
        <f t="shared" si="2"/>
        <v>5</v>
      </c>
      <c r="O31" s="483">
        <f t="shared" si="3"/>
        <v>16</v>
      </c>
      <c r="P31" s="430">
        <f t="shared" si="0"/>
        <v>3.2</v>
      </c>
      <c r="Q31" s="428" t="str">
        <f t="shared" si="4"/>
        <v>Probable</v>
      </c>
      <c r="R31" s="427">
        <v>3</v>
      </c>
      <c r="S31" s="427">
        <v>3</v>
      </c>
      <c r="T31" s="427">
        <v>3</v>
      </c>
      <c r="U31" s="427">
        <v>3</v>
      </c>
      <c r="V31" s="427">
        <v>3</v>
      </c>
      <c r="W31" s="427"/>
      <c r="X31" s="427">
        <f t="shared" si="5"/>
        <v>5</v>
      </c>
      <c r="Y31" s="475">
        <f t="shared" si="6"/>
        <v>15</v>
      </c>
      <c r="Z31" s="436">
        <f t="shared" si="1"/>
        <v>3</v>
      </c>
      <c r="AA31" s="484" t="str">
        <f t="shared" si="7"/>
        <v>Moderado</v>
      </c>
      <c r="AB31" s="429" t="str">
        <f t="shared" si="8"/>
        <v>Alto</v>
      </c>
      <c r="AC31" s="427" t="s">
        <v>9</v>
      </c>
    </row>
    <row r="32" spans="1:29" s="396" customFormat="1" ht="122.25" customHeight="1" x14ac:dyDescent="0.3">
      <c r="A32" s="424"/>
      <c r="B32" s="425">
        <v>23</v>
      </c>
      <c r="C32" s="805" t="str">
        <f>'3-IDENTIFICACIÓN DEL RIESGO'!B33</f>
        <v>Seguridad Jurídica sobre la Titularidad de la Tierra y los Territorios</v>
      </c>
      <c r="D32" s="806"/>
      <c r="E32" s="426" t="str">
        <f>'3-IDENTIFICACIÓN DEL RIESGO'!E33</f>
        <v>1. Dirección de Gestión Jurídica de Tierras.
2. Subdirección de procesos Agrarios y Gestión Jurídica.
3. Subdirección de seguridad Jurídica.
4. Dirección Asuntos Étnicos.
5. Subdirección Asuntos Étnicos.</v>
      </c>
      <c r="F32" s="803" t="str">
        <f>'3-IDENTIFICACIÓN DEL RIESGO'!G33</f>
        <v>Realizar el reparto de una solicitud a dos o más, diferentes dependencias.</v>
      </c>
      <c r="G32" s="804"/>
      <c r="H32" s="427">
        <v>3</v>
      </c>
      <c r="I32" s="427">
        <v>3</v>
      </c>
      <c r="J32" s="427">
        <v>3</v>
      </c>
      <c r="K32" s="427">
        <v>3</v>
      </c>
      <c r="L32" s="427">
        <v>3</v>
      </c>
      <c r="M32" s="427"/>
      <c r="N32" s="427">
        <f t="shared" si="2"/>
        <v>5</v>
      </c>
      <c r="O32" s="483">
        <f t="shared" si="3"/>
        <v>15</v>
      </c>
      <c r="P32" s="430">
        <f t="shared" si="0"/>
        <v>3</v>
      </c>
      <c r="Q32" s="428" t="str">
        <f t="shared" si="4"/>
        <v>Posible</v>
      </c>
      <c r="R32" s="427">
        <v>4</v>
      </c>
      <c r="S32" s="427">
        <v>3</v>
      </c>
      <c r="T32" s="427">
        <v>3</v>
      </c>
      <c r="U32" s="427">
        <v>3</v>
      </c>
      <c r="V32" s="427">
        <v>3</v>
      </c>
      <c r="W32" s="427"/>
      <c r="X32" s="427">
        <f t="shared" si="5"/>
        <v>5</v>
      </c>
      <c r="Y32" s="475">
        <f t="shared" si="6"/>
        <v>16</v>
      </c>
      <c r="Z32" s="436">
        <f t="shared" si="1"/>
        <v>3.2</v>
      </c>
      <c r="AA32" s="484" t="str">
        <f t="shared" si="7"/>
        <v>Mayor</v>
      </c>
      <c r="AB32" s="429" t="str">
        <f t="shared" si="8"/>
        <v>Extremo</v>
      </c>
      <c r="AC32" s="427" t="s">
        <v>9</v>
      </c>
    </row>
    <row r="33" spans="1:29" s="396" customFormat="1" ht="122.25" customHeight="1" x14ac:dyDescent="0.3">
      <c r="A33" s="424"/>
      <c r="B33" s="425">
        <v>24</v>
      </c>
      <c r="C33" s="805" t="str">
        <f>'3-IDENTIFICACIÓN DEL RIESGO'!B34</f>
        <v>Acceso a la Propiedad de la Tierra y los Territorios</v>
      </c>
      <c r="D33" s="806"/>
      <c r="E33" s="426" t="str">
        <f>'3-IDENTIFICACIÓN DEL RIESGO'!E34</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3" s="803" t="str">
        <f>'3-IDENTIFICACIÓN DEL RIESGO'!G34</f>
        <v>Incumplimiento por parte de los proveedores de servicios e insumos de las Iniciativas Cofinanciadas.</v>
      </c>
      <c r="G33" s="804"/>
      <c r="H33" s="427">
        <v>4</v>
      </c>
      <c r="I33" s="427"/>
      <c r="J33" s="427"/>
      <c r="K33" s="427"/>
      <c r="L33" s="427"/>
      <c r="M33" s="427"/>
      <c r="N33" s="427">
        <f t="shared" si="2"/>
        <v>1</v>
      </c>
      <c r="O33" s="483">
        <f t="shared" si="3"/>
        <v>4</v>
      </c>
      <c r="P33" s="430">
        <f t="shared" si="0"/>
        <v>4</v>
      </c>
      <c r="Q33" s="428" t="str">
        <f t="shared" si="4"/>
        <v>Probable</v>
      </c>
      <c r="R33" s="427">
        <v>5</v>
      </c>
      <c r="S33" s="427"/>
      <c r="T33" s="427"/>
      <c r="U33" s="427"/>
      <c r="V33" s="427"/>
      <c r="W33" s="427"/>
      <c r="X33" s="427">
        <f t="shared" si="5"/>
        <v>1</v>
      </c>
      <c r="Y33" s="475">
        <f t="shared" si="6"/>
        <v>5</v>
      </c>
      <c r="Z33" s="436">
        <f t="shared" si="1"/>
        <v>5</v>
      </c>
      <c r="AA33" s="484" t="str">
        <f t="shared" si="7"/>
        <v>Catastrófico</v>
      </c>
      <c r="AB33" s="429" t="str">
        <f t="shared" si="8"/>
        <v>Extremo</v>
      </c>
      <c r="AC33" s="427" t="s">
        <v>9</v>
      </c>
    </row>
    <row r="34" spans="1:29" s="396" customFormat="1" ht="122.25" customHeight="1" x14ac:dyDescent="0.3">
      <c r="A34" s="424"/>
      <c r="B34" s="425">
        <v>25</v>
      </c>
      <c r="C34" s="805" t="str">
        <f>'3-IDENTIFICACIÓN DEL RIESGO'!B35</f>
        <v>Acceso a la Propiedad de la Tierra y los Territorios</v>
      </c>
      <c r="D34" s="806"/>
      <c r="E34" s="426" t="str">
        <f>'3-IDENTIFICACIÓN DEL RIESGO'!E35</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4" s="803" t="str">
        <f>'3-IDENTIFICACIÓN DEL RIESGO'!G35</f>
        <v>Interrupción del proceso de compra directa de un predio.</v>
      </c>
      <c r="G34" s="804"/>
      <c r="H34" s="427">
        <v>4</v>
      </c>
      <c r="I34" s="427"/>
      <c r="J34" s="427"/>
      <c r="K34" s="427"/>
      <c r="L34" s="427"/>
      <c r="M34" s="427"/>
      <c r="N34" s="427">
        <f t="shared" si="2"/>
        <v>1</v>
      </c>
      <c r="O34" s="483">
        <f t="shared" si="3"/>
        <v>4</v>
      </c>
      <c r="P34" s="430">
        <f t="shared" si="0"/>
        <v>4</v>
      </c>
      <c r="Q34" s="428" t="str">
        <f t="shared" si="4"/>
        <v>Probable</v>
      </c>
      <c r="R34" s="427">
        <v>4</v>
      </c>
      <c r="S34" s="427"/>
      <c r="T34" s="427"/>
      <c r="U34" s="427"/>
      <c r="V34" s="427"/>
      <c r="W34" s="427"/>
      <c r="X34" s="427">
        <f t="shared" si="5"/>
        <v>1</v>
      </c>
      <c r="Y34" s="475">
        <f t="shared" si="6"/>
        <v>4</v>
      </c>
      <c r="Z34" s="436">
        <f t="shared" si="1"/>
        <v>4</v>
      </c>
      <c r="AA34" s="484" t="str">
        <f t="shared" si="7"/>
        <v>Mayor</v>
      </c>
      <c r="AB34" s="429" t="str">
        <f t="shared" si="8"/>
        <v>Extremo</v>
      </c>
      <c r="AC34" s="427" t="s">
        <v>9</v>
      </c>
    </row>
    <row r="35" spans="1:29" s="396" customFormat="1" ht="122.25" customHeight="1" x14ac:dyDescent="0.3">
      <c r="A35" s="424"/>
      <c r="B35" s="425">
        <v>26</v>
      </c>
      <c r="C35" s="805" t="str">
        <f>'3-IDENTIFICACIÓN DEL RIESGO'!B36</f>
        <v>Acceso a la Propiedad de la Tierra y los Territorios</v>
      </c>
      <c r="D35" s="806"/>
      <c r="E35" s="426" t="str">
        <f>'3-IDENTIFICACIÓN DEL RIESGO'!E36</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5" s="803" t="str">
        <f>'3-IDENTIFICACIÓN DEL RIESGO'!G36</f>
        <v xml:space="preserve">Reporte de información por fuera de los tiempos solicitados. </v>
      </c>
      <c r="G35" s="804"/>
      <c r="H35" s="427">
        <v>4</v>
      </c>
      <c r="I35" s="427"/>
      <c r="J35" s="427"/>
      <c r="K35" s="427"/>
      <c r="L35" s="427"/>
      <c r="M35" s="427"/>
      <c r="N35" s="427">
        <f t="shared" si="2"/>
        <v>1</v>
      </c>
      <c r="O35" s="483">
        <f t="shared" si="3"/>
        <v>4</v>
      </c>
      <c r="P35" s="430">
        <f t="shared" si="0"/>
        <v>4</v>
      </c>
      <c r="Q35" s="428" t="str">
        <f t="shared" si="4"/>
        <v>Probable</v>
      </c>
      <c r="R35" s="427">
        <v>4</v>
      </c>
      <c r="S35" s="427"/>
      <c r="T35" s="427"/>
      <c r="U35" s="427"/>
      <c r="V35" s="427"/>
      <c r="W35" s="427"/>
      <c r="X35" s="427">
        <f t="shared" si="5"/>
        <v>1</v>
      </c>
      <c r="Y35" s="475">
        <f t="shared" si="6"/>
        <v>4</v>
      </c>
      <c r="Z35" s="436">
        <f t="shared" si="1"/>
        <v>4</v>
      </c>
      <c r="AA35" s="484" t="str">
        <f t="shared" si="7"/>
        <v>Mayor</v>
      </c>
      <c r="AB35" s="429" t="str">
        <f t="shared" si="8"/>
        <v>Extremo</v>
      </c>
      <c r="AC35" s="427" t="s">
        <v>9</v>
      </c>
    </row>
    <row r="36" spans="1:29" s="396" customFormat="1" ht="122.25" customHeight="1" x14ac:dyDescent="0.3">
      <c r="A36" s="424"/>
      <c r="B36" s="425">
        <v>27</v>
      </c>
      <c r="C36" s="805" t="str">
        <f>'3-IDENTIFICACIÓN DEL RIESGO'!B37</f>
        <v>Acceso a la Propiedad de la Tierra y los Territorios</v>
      </c>
      <c r="D36" s="806"/>
      <c r="E36" s="426" t="str">
        <f>'3-IDENTIFICACIÓN DEL RIESGO'!E37</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6" s="803" t="str">
        <f>'3-IDENTIFICACIÓN DEL RIESGO'!G37</f>
        <v>Incumplimiento  de adquisición de predios en el marco de Políticas del Gobierno</v>
      </c>
      <c r="G36" s="804"/>
      <c r="H36" s="427">
        <v>4</v>
      </c>
      <c r="I36" s="427">
        <v>5</v>
      </c>
      <c r="J36" s="427">
        <v>3</v>
      </c>
      <c r="K36" s="427">
        <v>5</v>
      </c>
      <c r="L36" s="427"/>
      <c r="M36" s="427"/>
      <c r="N36" s="427">
        <f t="shared" si="2"/>
        <v>4</v>
      </c>
      <c r="O36" s="483">
        <f t="shared" si="3"/>
        <v>17</v>
      </c>
      <c r="P36" s="430">
        <f t="shared" si="0"/>
        <v>4.25</v>
      </c>
      <c r="Q36" s="428" t="str">
        <f t="shared" si="4"/>
        <v>Casi seguro</v>
      </c>
      <c r="R36" s="427">
        <v>1</v>
      </c>
      <c r="S36" s="427">
        <v>2</v>
      </c>
      <c r="T36" s="427">
        <v>3</v>
      </c>
      <c r="U36" s="427">
        <v>2</v>
      </c>
      <c r="V36" s="427"/>
      <c r="W36" s="427"/>
      <c r="X36" s="427">
        <f t="shared" si="5"/>
        <v>4</v>
      </c>
      <c r="Y36" s="475">
        <f t="shared" si="6"/>
        <v>8</v>
      </c>
      <c r="Z36" s="436">
        <f t="shared" si="1"/>
        <v>2</v>
      </c>
      <c r="AA36" s="484" t="str">
        <f t="shared" si="7"/>
        <v>Menor</v>
      </c>
      <c r="AB36" s="429" t="str">
        <f t="shared" si="8"/>
        <v>Alto</v>
      </c>
      <c r="AC36" s="427" t="s">
        <v>9</v>
      </c>
    </row>
    <row r="37" spans="1:29" s="396" customFormat="1" ht="122.25" customHeight="1" x14ac:dyDescent="0.3">
      <c r="A37" s="424"/>
      <c r="B37" s="425">
        <v>28</v>
      </c>
      <c r="C37" s="805" t="str">
        <f>'3-IDENTIFICACIÓN DEL RIESGO'!B38</f>
        <v>Acceso a la Propiedad de la Tierra y los Territorios</v>
      </c>
      <c r="D37" s="806"/>
      <c r="E37" s="426" t="str">
        <f>'3-IDENTIFICACIÓN DEL RIESGO'!E38</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7" s="803" t="str">
        <f>'3-IDENTIFICACIÓN DEL RIESGO'!G38</f>
        <v>Materializar un subsidio que no cumpla con los requisitos establecidos</v>
      </c>
      <c r="G37" s="804"/>
      <c r="H37" s="427">
        <v>4</v>
      </c>
      <c r="I37" s="427"/>
      <c r="J37" s="427"/>
      <c r="K37" s="427"/>
      <c r="L37" s="427"/>
      <c r="M37" s="427"/>
      <c r="N37" s="427">
        <f t="shared" si="2"/>
        <v>1</v>
      </c>
      <c r="O37" s="483">
        <f t="shared" si="3"/>
        <v>4</v>
      </c>
      <c r="P37" s="430">
        <f t="shared" si="0"/>
        <v>4</v>
      </c>
      <c r="Q37" s="428" t="str">
        <f t="shared" si="4"/>
        <v>Probable</v>
      </c>
      <c r="R37" s="427">
        <v>5</v>
      </c>
      <c r="S37" s="427"/>
      <c r="T37" s="427"/>
      <c r="U37" s="427"/>
      <c r="V37" s="427"/>
      <c r="W37" s="427"/>
      <c r="X37" s="427">
        <f t="shared" si="5"/>
        <v>1</v>
      </c>
      <c r="Y37" s="475">
        <f t="shared" si="6"/>
        <v>5</v>
      </c>
      <c r="Z37" s="436">
        <f t="shared" si="1"/>
        <v>5</v>
      </c>
      <c r="AA37" s="484" t="str">
        <f t="shared" si="7"/>
        <v>Catastrófico</v>
      </c>
      <c r="AB37" s="429" t="str">
        <f t="shared" si="8"/>
        <v>Extremo</v>
      </c>
      <c r="AC37" s="427" t="s">
        <v>9</v>
      </c>
    </row>
    <row r="38" spans="1:29" s="396" customFormat="1" ht="122.25" customHeight="1" x14ac:dyDescent="0.3">
      <c r="A38" s="424"/>
      <c r="B38" s="425">
        <v>29</v>
      </c>
      <c r="C38" s="805" t="str">
        <f>'3-IDENTIFICACIÓN DEL RIESGO'!B39</f>
        <v>Acceso a la Propiedad de la Tierra y los Territorios</v>
      </c>
      <c r="D38" s="806"/>
      <c r="E38" s="426" t="str">
        <f>'3-IDENTIFICACIÓN DEL RIESGO'!E39</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8" s="803" t="str">
        <f>'3-IDENTIFICACIÓN DEL RIESGO'!G39</f>
        <v>Adjudicación de baldíos a persona natural sin el cumplimiento de requisitos legales</v>
      </c>
      <c r="G38" s="804"/>
      <c r="H38" s="427">
        <v>3</v>
      </c>
      <c r="I38" s="427">
        <v>3</v>
      </c>
      <c r="J38" s="427">
        <v>4</v>
      </c>
      <c r="K38" s="427">
        <v>3</v>
      </c>
      <c r="L38" s="427">
        <v>3</v>
      </c>
      <c r="M38" s="427">
        <v>3</v>
      </c>
      <c r="N38" s="427">
        <f t="shared" si="2"/>
        <v>6</v>
      </c>
      <c r="O38" s="483">
        <f t="shared" si="3"/>
        <v>19</v>
      </c>
      <c r="P38" s="430">
        <f t="shared" si="0"/>
        <v>3.1666666666666665</v>
      </c>
      <c r="Q38" s="428" t="str">
        <f t="shared" si="4"/>
        <v>Probable</v>
      </c>
      <c r="R38" s="427">
        <v>5</v>
      </c>
      <c r="S38" s="427">
        <v>5</v>
      </c>
      <c r="T38" s="427">
        <v>5</v>
      </c>
      <c r="U38" s="427">
        <v>5</v>
      </c>
      <c r="V38" s="427">
        <v>5</v>
      </c>
      <c r="W38" s="427">
        <v>5</v>
      </c>
      <c r="X38" s="427">
        <f t="shared" si="5"/>
        <v>6</v>
      </c>
      <c r="Y38" s="475">
        <f t="shared" si="6"/>
        <v>30</v>
      </c>
      <c r="Z38" s="436">
        <f t="shared" si="1"/>
        <v>5</v>
      </c>
      <c r="AA38" s="484" t="str">
        <f t="shared" si="7"/>
        <v>Catastrófico</v>
      </c>
      <c r="AB38" s="429" t="str">
        <f t="shared" si="8"/>
        <v>Extremo</v>
      </c>
      <c r="AC38" s="427" t="s">
        <v>9</v>
      </c>
    </row>
    <row r="39" spans="1:29" s="396" customFormat="1" ht="122.25" customHeight="1" x14ac:dyDescent="0.3">
      <c r="A39" s="424"/>
      <c r="B39" s="425">
        <v>30</v>
      </c>
      <c r="C39" s="805" t="str">
        <f>'3-IDENTIFICACIÓN DEL RIESGO'!B40</f>
        <v>Acceso a la Propiedad de la Tierra y los Territorios</v>
      </c>
      <c r="D39" s="806"/>
      <c r="E39" s="426" t="str">
        <f>'3-IDENTIFICACIÓN DEL RIESGO'!E40</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39" s="803" t="str">
        <f>'3-IDENTIFICACIÓN DEL RIESGO'!G40</f>
        <v>Demoras en ejecutar las etapas propias del procedimiento de  revocatoria por causas internas</v>
      </c>
      <c r="G39" s="804"/>
      <c r="H39" s="427">
        <v>5</v>
      </c>
      <c r="I39" s="427">
        <v>5</v>
      </c>
      <c r="J39" s="427">
        <v>5</v>
      </c>
      <c r="K39" s="427">
        <v>5</v>
      </c>
      <c r="L39" s="427">
        <v>5</v>
      </c>
      <c r="M39" s="427">
        <v>5</v>
      </c>
      <c r="N39" s="427">
        <f t="shared" si="2"/>
        <v>6</v>
      </c>
      <c r="O39" s="483">
        <f t="shared" si="3"/>
        <v>30</v>
      </c>
      <c r="P39" s="430">
        <f t="shared" si="0"/>
        <v>5</v>
      </c>
      <c r="Q39" s="428" t="str">
        <f t="shared" si="4"/>
        <v>Casi seguro</v>
      </c>
      <c r="R39" s="427">
        <v>5</v>
      </c>
      <c r="S39" s="427">
        <v>5</v>
      </c>
      <c r="T39" s="427">
        <v>5</v>
      </c>
      <c r="U39" s="427">
        <v>5</v>
      </c>
      <c r="V39" s="427">
        <v>5</v>
      </c>
      <c r="W39" s="427">
        <v>5</v>
      </c>
      <c r="X39" s="427">
        <f t="shared" si="5"/>
        <v>6</v>
      </c>
      <c r="Y39" s="475">
        <f t="shared" si="6"/>
        <v>30</v>
      </c>
      <c r="Z39" s="436">
        <f t="shared" si="1"/>
        <v>5</v>
      </c>
      <c r="AA39" s="484" t="str">
        <f t="shared" si="7"/>
        <v>Catastrófico</v>
      </c>
      <c r="AB39" s="429" t="str">
        <f t="shared" si="8"/>
        <v>Extremo</v>
      </c>
      <c r="AC39" s="427" t="s">
        <v>9</v>
      </c>
    </row>
    <row r="40" spans="1:29" s="396" customFormat="1" ht="122.25" customHeight="1" x14ac:dyDescent="0.3">
      <c r="A40" s="424"/>
      <c r="B40" s="425">
        <v>31</v>
      </c>
      <c r="C40" s="805" t="str">
        <f>'3-IDENTIFICACIÓN DEL RIESGO'!B41</f>
        <v>Acceso a la Propiedad de la Tierra y los Territorios</v>
      </c>
      <c r="D40" s="806"/>
      <c r="E40" s="426" t="str">
        <f>'3-IDENTIFICACIÓN DEL RIESGO'!E41</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40" s="803" t="str">
        <f>'3-IDENTIFICACIÓN DEL RIESGO'!G41</f>
        <v>Incumplimiento de adjudicación de bienes inmuebles no ocupados, que hacen parte del Fondo Nacional Agrario, en el marco de Políticas del Gobierno</v>
      </c>
      <c r="G40" s="804"/>
      <c r="H40" s="427">
        <v>4</v>
      </c>
      <c r="I40" s="427"/>
      <c r="J40" s="427"/>
      <c r="K40" s="427"/>
      <c r="L40" s="427"/>
      <c r="M40" s="427"/>
      <c r="N40" s="427">
        <f t="shared" si="2"/>
        <v>1</v>
      </c>
      <c r="O40" s="483">
        <f t="shared" si="3"/>
        <v>4</v>
      </c>
      <c r="P40" s="430">
        <f t="shared" si="0"/>
        <v>4</v>
      </c>
      <c r="Q40" s="428" t="str">
        <f t="shared" si="4"/>
        <v>Probable</v>
      </c>
      <c r="R40" s="427">
        <v>5</v>
      </c>
      <c r="S40" s="427"/>
      <c r="T40" s="427"/>
      <c r="U40" s="427"/>
      <c r="V40" s="427"/>
      <c r="W40" s="427"/>
      <c r="X40" s="427">
        <f t="shared" si="5"/>
        <v>1</v>
      </c>
      <c r="Y40" s="475">
        <f t="shared" si="6"/>
        <v>5</v>
      </c>
      <c r="Z40" s="436">
        <f t="shared" si="1"/>
        <v>5</v>
      </c>
      <c r="AA40" s="484" t="str">
        <f t="shared" si="7"/>
        <v>Catastrófico</v>
      </c>
      <c r="AB40" s="429" t="str">
        <f t="shared" si="8"/>
        <v>Extremo</v>
      </c>
      <c r="AC40" s="427" t="s">
        <v>9</v>
      </c>
    </row>
    <row r="41" spans="1:29" s="396" customFormat="1" ht="122.25" customHeight="1" x14ac:dyDescent="0.3">
      <c r="A41" s="424"/>
      <c r="B41" s="425">
        <v>32</v>
      </c>
      <c r="C41" s="805" t="str">
        <f>'3-IDENTIFICACIÓN DEL RIESGO'!B42</f>
        <v>Acceso a la Propiedad de la Tierra y los Territorios</v>
      </c>
      <c r="D41" s="806"/>
      <c r="E41" s="426" t="str">
        <f>'3-IDENTIFICACIÓN DEL RIESGO'!E42</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F41" s="803" t="str">
        <f>'3-IDENTIFICACIÓN DEL RIESGO'!G42</f>
        <v>Redireccionamiento equivocado de las solicitudes que ingresan a la DAT.</v>
      </c>
      <c r="G41" s="804"/>
      <c r="H41" s="427">
        <v>5</v>
      </c>
      <c r="I41" s="427"/>
      <c r="J41" s="427"/>
      <c r="K41" s="427"/>
      <c r="L41" s="427"/>
      <c r="M41" s="427"/>
      <c r="N41" s="427">
        <f t="shared" si="2"/>
        <v>1</v>
      </c>
      <c r="O41" s="483">
        <f t="shared" si="3"/>
        <v>5</v>
      </c>
      <c r="P41" s="430">
        <f t="shared" si="0"/>
        <v>5</v>
      </c>
      <c r="Q41" s="428" t="str">
        <f t="shared" si="4"/>
        <v>Casi seguro</v>
      </c>
      <c r="R41" s="427">
        <v>5</v>
      </c>
      <c r="S41" s="427"/>
      <c r="T41" s="427"/>
      <c r="U41" s="427"/>
      <c r="V41" s="427"/>
      <c r="W41" s="427"/>
      <c r="X41" s="427">
        <f t="shared" si="5"/>
        <v>1</v>
      </c>
      <c r="Y41" s="475">
        <f t="shared" si="6"/>
        <v>5</v>
      </c>
      <c r="Z41" s="436">
        <f t="shared" si="1"/>
        <v>5</v>
      </c>
      <c r="AA41" s="484" t="str">
        <f t="shared" si="7"/>
        <v>Catastrófico</v>
      </c>
      <c r="AB41" s="429" t="str">
        <f t="shared" si="8"/>
        <v>Extremo</v>
      </c>
      <c r="AC41" s="427" t="s">
        <v>9</v>
      </c>
    </row>
    <row r="42" spans="1:29" s="396" customFormat="1" ht="122.25" customHeight="1" x14ac:dyDescent="0.3">
      <c r="A42" s="424"/>
      <c r="B42" s="425">
        <v>33</v>
      </c>
      <c r="C42" s="805" t="str">
        <f>'3-IDENTIFICACIÓN DEL RIESGO'!B43</f>
        <v>Administración de Tierras.</v>
      </c>
      <c r="D42" s="806"/>
      <c r="E42" s="426" t="str">
        <f>'3-IDENTIFICACIÓN DEL RIESGO'!E43</f>
        <v>1. Dirección de Acceso a Tierras.
2. Subdirección de Administración de Tierras de la Nación.
3. Dirección de Asuntos Étnicos.</v>
      </c>
      <c r="F42" s="803" t="str">
        <f>'3-IDENTIFICACIÓN DEL RIESGO'!G43</f>
        <v>Inventario de predios desactualizado de Fondo de Tierras para la Reforma Rural Integral</v>
      </c>
      <c r="G42" s="804"/>
      <c r="H42" s="427">
        <v>5</v>
      </c>
      <c r="I42" s="427"/>
      <c r="J42" s="427"/>
      <c r="K42" s="427"/>
      <c r="L42" s="427"/>
      <c r="M42" s="427"/>
      <c r="N42" s="427">
        <f t="shared" si="2"/>
        <v>1</v>
      </c>
      <c r="O42" s="483">
        <f t="shared" si="3"/>
        <v>5</v>
      </c>
      <c r="P42" s="430">
        <f t="shared" si="0"/>
        <v>5</v>
      </c>
      <c r="Q42" s="428" t="str">
        <f t="shared" si="4"/>
        <v>Casi seguro</v>
      </c>
      <c r="R42" s="427">
        <v>4</v>
      </c>
      <c r="S42" s="427"/>
      <c r="T42" s="427"/>
      <c r="U42" s="427"/>
      <c r="V42" s="427"/>
      <c r="W42" s="427"/>
      <c r="X42" s="427">
        <f t="shared" si="5"/>
        <v>1</v>
      </c>
      <c r="Y42" s="475">
        <f t="shared" si="6"/>
        <v>4</v>
      </c>
      <c r="Z42" s="436">
        <f t="shared" si="1"/>
        <v>4</v>
      </c>
      <c r="AA42" s="484" t="str">
        <f t="shared" si="7"/>
        <v>Mayor</v>
      </c>
      <c r="AB42" s="429" t="str">
        <f t="shared" si="8"/>
        <v>Extremo</v>
      </c>
      <c r="AC42" s="427" t="s">
        <v>9</v>
      </c>
    </row>
    <row r="43" spans="1:29" s="396" customFormat="1" ht="122.25" customHeight="1" x14ac:dyDescent="0.3">
      <c r="A43" s="424"/>
      <c r="B43" s="425">
        <v>34</v>
      </c>
      <c r="C43" s="805" t="str">
        <f>'3-IDENTIFICACIÓN DEL RIESGO'!B44</f>
        <v>Gestión de la Información</v>
      </c>
      <c r="D43" s="806"/>
      <c r="E43" s="426" t="str">
        <f>'3-IDENTIFICACIÓN DEL RIESGO'!E44</f>
        <v>1. Dirección General (Comunicaciones, Topografía).
2.Secretaria General.
3. Dirección de Gestión del Ordenamiento Social de la Propiedad.
4. Subdirección de Sistemas de Información de Tierras.</v>
      </c>
      <c r="F43" s="803" t="str">
        <f>'3-IDENTIFICACIÓN DEL RIESGO'!G44</f>
        <v>Incumplimiento en la entrega de productos y servicios en la construcción de soluciones de software.</v>
      </c>
      <c r="G43" s="804"/>
      <c r="H43" s="427">
        <v>5</v>
      </c>
      <c r="I43" s="427">
        <v>4</v>
      </c>
      <c r="J43" s="427"/>
      <c r="K43" s="427"/>
      <c r="L43" s="427"/>
      <c r="M43" s="427"/>
      <c r="N43" s="427">
        <f t="shared" si="2"/>
        <v>2</v>
      </c>
      <c r="O43" s="483">
        <f t="shared" si="3"/>
        <v>9</v>
      </c>
      <c r="P43" s="430">
        <f t="shared" si="0"/>
        <v>4.5</v>
      </c>
      <c r="Q43" s="428" t="str">
        <f t="shared" si="4"/>
        <v>Casi seguro</v>
      </c>
      <c r="R43" s="427">
        <v>3</v>
      </c>
      <c r="S43" s="427">
        <v>3</v>
      </c>
      <c r="T43" s="427"/>
      <c r="U43" s="427"/>
      <c r="V43" s="427"/>
      <c r="W43" s="427"/>
      <c r="X43" s="427">
        <f t="shared" si="5"/>
        <v>2</v>
      </c>
      <c r="Y43" s="475">
        <f t="shared" si="6"/>
        <v>6</v>
      </c>
      <c r="Z43" s="436">
        <f t="shared" si="1"/>
        <v>3</v>
      </c>
      <c r="AA43" s="484" t="str">
        <f t="shared" si="7"/>
        <v>Moderado</v>
      </c>
      <c r="AB43" s="429" t="str">
        <f t="shared" si="8"/>
        <v>Extremo</v>
      </c>
      <c r="AC43" s="427" t="s">
        <v>9</v>
      </c>
    </row>
    <row r="44" spans="1:29" s="396" customFormat="1" ht="122.25" customHeight="1" x14ac:dyDescent="0.3">
      <c r="A44" s="424"/>
      <c r="B44" s="425">
        <v>35</v>
      </c>
      <c r="C44" s="805" t="str">
        <f>'3-IDENTIFICACIÓN DEL RIESGO'!B45</f>
        <v>Gestión de la Información</v>
      </c>
      <c r="D44" s="806"/>
      <c r="E44" s="426" t="str">
        <f>'3-IDENTIFICACIÓN DEL RIESGO'!E45</f>
        <v>1. Dirección General (Comunicaciones, Topografía).
2.Secretaria General.
3. Dirección de Gestión del Ordenamiento Social de la Propiedad.
4. Subdirección de Sistemas de Información de Tierras.</v>
      </c>
      <c r="F44" s="803" t="str">
        <f>'3-IDENTIFICACIÓN DEL RIESGO'!G45</f>
        <v>Realizar actividades relacionadas con los procedimientos misionales fuera del sistema de integrado de tierras (SIT), dispuesto  por la Entidad.</v>
      </c>
      <c r="G44" s="804"/>
      <c r="H44" s="427">
        <v>4</v>
      </c>
      <c r="I44" s="427"/>
      <c r="J44" s="427"/>
      <c r="K44" s="427"/>
      <c r="L44" s="427"/>
      <c r="M44" s="427"/>
      <c r="N44" s="427">
        <f t="shared" si="2"/>
        <v>1</v>
      </c>
      <c r="O44" s="483">
        <f t="shared" si="3"/>
        <v>4</v>
      </c>
      <c r="P44" s="430">
        <f t="shared" si="0"/>
        <v>4</v>
      </c>
      <c r="Q44" s="428" t="str">
        <f t="shared" si="4"/>
        <v>Probable</v>
      </c>
      <c r="R44" s="427">
        <v>4</v>
      </c>
      <c r="S44" s="427"/>
      <c r="T44" s="427"/>
      <c r="U44" s="427"/>
      <c r="V44" s="427"/>
      <c r="W44" s="427"/>
      <c r="X44" s="427">
        <f t="shared" si="5"/>
        <v>1</v>
      </c>
      <c r="Y44" s="475">
        <f t="shared" si="6"/>
        <v>4</v>
      </c>
      <c r="Z44" s="436">
        <f t="shared" si="1"/>
        <v>4</v>
      </c>
      <c r="AA44" s="484" t="str">
        <f t="shared" si="7"/>
        <v>Mayor</v>
      </c>
      <c r="AB44" s="429" t="str">
        <f t="shared" si="8"/>
        <v>Extremo</v>
      </c>
      <c r="AC44" s="427" t="s">
        <v>9</v>
      </c>
    </row>
    <row r="45" spans="1:29" s="396" customFormat="1" ht="122.25" customHeight="1" x14ac:dyDescent="0.3">
      <c r="A45" s="424"/>
      <c r="B45" s="425">
        <v>36</v>
      </c>
      <c r="C45" s="805" t="str">
        <f>'3-IDENTIFICACIÓN DEL RIESGO'!B46</f>
        <v>Gestión de la Información</v>
      </c>
      <c r="D45" s="806"/>
      <c r="E45" s="426" t="str">
        <f>'3-IDENTIFICACIÓN DEL RIESGO'!E46</f>
        <v>1. Dirección General (Comunicaciones, Topografía).
2.Secretaria General.
3. Dirección de Gestión del Ordenamiento Social de la Propiedad.
4. Subdirección de Sistemas de Información de Tierras.</v>
      </c>
      <c r="F45" s="803" t="str">
        <f>'3-IDENTIFICACIÓN DEL RIESGO'!G46</f>
        <v xml:space="preserve"> Información Topográfica inexacta que afecta la toma de decisiones en la Agencia.</v>
      </c>
      <c r="G45" s="804"/>
      <c r="H45" s="427">
        <v>3</v>
      </c>
      <c r="I45" s="427">
        <v>4</v>
      </c>
      <c r="J45" s="427">
        <v>4</v>
      </c>
      <c r="K45" s="427"/>
      <c r="L45" s="427"/>
      <c r="M45" s="427"/>
      <c r="N45" s="427">
        <f t="shared" si="2"/>
        <v>3</v>
      </c>
      <c r="O45" s="483">
        <f t="shared" si="3"/>
        <v>11</v>
      </c>
      <c r="P45" s="430">
        <f t="shared" si="0"/>
        <v>3.6666666666666665</v>
      </c>
      <c r="Q45" s="428" t="str">
        <f t="shared" si="4"/>
        <v>Probable</v>
      </c>
      <c r="R45" s="427">
        <v>4</v>
      </c>
      <c r="S45" s="427">
        <v>4</v>
      </c>
      <c r="T45" s="427">
        <v>4</v>
      </c>
      <c r="U45" s="427"/>
      <c r="V45" s="427"/>
      <c r="W45" s="427"/>
      <c r="X45" s="427">
        <f t="shared" si="5"/>
        <v>3</v>
      </c>
      <c r="Y45" s="475">
        <f t="shared" si="6"/>
        <v>12</v>
      </c>
      <c r="Z45" s="436">
        <f t="shared" si="1"/>
        <v>4</v>
      </c>
      <c r="AA45" s="484" t="str">
        <f t="shared" si="7"/>
        <v>Mayor</v>
      </c>
      <c r="AB45" s="429" t="str">
        <f t="shared" si="8"/>
        <v>Extremo</v>
      </c>
      <c r="AC45" s="427" t="s">
        <v>9</v>
      </c>
    </row>
    <row r="46" spans="1:29" s="396" customFormat="1" ht="122.25" customHeight="1" x14ac:dyDescent="0.3">
      <c r="A46" s="424"/>
      <c r="B46" s="425">
        <v>37</v>
      </c>
      <c r="C46" s="805" t="str">
        <f>'3-IDENTIFICACIÓN DEL RIESGO'!B47</f>
        <v>Gestión de la Información</v>
      </c>
      <c r="D46" s="806"/>
      <c r="E46" s="426" t="str">
        <f>'3-IDENTIFICACIÓN DEL RIESGO'!E47</f>
        <v>1. Dirección General (Comunicaciones, Topografía).
2.Secretaria General.
3. Dirección de Gestión del Ordenamiento Social de la Propiedad.
4. Subdirección de Sistemas de Información de Tierras.</v>
      </c>
      <c r="F46" s="803" t="str">
        <f>'3-IDENTIFICACIÓN DEL RIESGO'!G47</f>
        <v>Entrega de información Topográfica fuera de los tiempos requeridos.</v>
      </c>
      <c r="G46" s="804"/>
      <c r="H46" s="427">
        <v>4</v>
      </c>
      <c r="I46" s="427">
        <v>5</v>
      </c>
      <c r="J46" s="427">
        <v>5</v>
      </c>
      <c r="K46" s="427"/>
      <c r="L46" s="427"/>
      <c r="M46" s="427"/>
      <c r="N46" s="427">
        <f t="shared" si="2"/>
        <v>3</v>
      </c>
      <c r="O46" s="483">
        <f t="shared" si="3"/>
        <v>14</v>
      </c>
      <c r="P46" s="430">
        <f t="shared" si="0"/>
        <v>4.666666666666667</v>
      </c>
      <c r="Q46" s="428" t="str">
        <f t="shared" si="4"/>
        <v>Casi seguro</v>
      </c>
      <c r="R46" s="427">
        <v>2</v>
      </c>
      <c r="S46" s="427">
        <v>3</v>
      </c>
      <c r="T46" s="427">
        <v>4</v>
      </c>
      <c r="U46" s="427"/>
      <c r="V46" s="427"/>
      <c r="W46" s="427"/>
      <c r="X46" s="427">
        <f t="shared" si="5"/>
        <v>3</v>
      </c>
      <c r="Y46" s="475">
        <f t="shared" si="6"/>
        <v>9</v>
      </c>
      <c r="Z46" s="436">
        <f t="shared" si="1"/>
        <v>3</v>
      </c>
      <c r="AA46" s="484" t="str">
        <f t="shared" si="7"/>
        <v>Moderado</v>
      </c>
      <c r="AB46" s="429" t="str">
        <f t="shared" si="8"/>
        <v>Extremo</v>
      </c>
      <c r="AC46" s="427" t="s">
        <v>9</v>
      </c>
    </row>
    <row r="47" spans="1:29" s="396" customFormat="1" ht="122.25" customHeight="1" x14ac:dyDescent="0.3">
      <c r="A47" s="424"/>
      <c r="B47" s="425">
        <v>38</v>
      </c>
      <c r="C47" s="805" t="str">
        <f>'3-IDENTIFICACIÓN DEL RIESGO'!B48</f>
        <v>Gestión de la Información</v>
      </c>
      <c r="D47" s="806"/>
      <c r="E47" s="426" t="str">
        <f>'3-IDENTIFICACIÓN DEL RIESGO'!E48</f>
        <v>1. Dirección General (Comunicaciones, Topografía).
2.Secretaria General.
3. Dirección de Gestión del Ordenamiento Social de la Propiedad.
4. Subdirección de Sistemas de Información de Tierras.</v>
      </c>
      <c r="F47" s="803" t="str">
        <f>'3-IDENTIFICACIÓN DEL RIESGO'!G48</f>
        <v>Entrega de información fuera de los estándares y requisitos técnicos mínimos.</v>
      </c>
      <c r="G47" s="804"/>
      <c r="H47" s="427">
        <v>4</v>
      </c>
      <c r="I47" s="427">
        <v>4</v>
      </c>
      <c r="J47" s="427">
        <v>4</v>
      </c>
      <c r="K47" s="427"/>
      <c r="L47" s="427"/>
      <c r="M47" s="427"/>
      <c r="N47" s="427">
        <f t="shared" si="2"/>
        <v>3</v>
      </c>
      <c r="O47" s="483">
        <f t="shared" si="3"/>
        <v>12</v>
      </c>
      <c r="P47" s="430">
        <f t="shared" si="0"/>
        <v>4</v>
      </c>
      <c r="Q47" s="428" t="str">
        <f t="shared" si="4"/>
        <v>Probable</v>
      </c>
      <c r="R47" s="427">
        <v>3</v>
      </c>
      <c r="S47" s="427">
        <v>3</v>
      </c>
      <c r="T47" s="427">
        <v>4</v>
      </c>
      <c r="U47" s="427"/>
      <c r="V47" s="427"/>
      <c r="W47" s="427"/>
      <c r="X47" s="427">
        <f t="shared" si="5"/>
        <v>3</v>
      </c>
      <c r="Y47" s="475">
        <f t="shared" si="6"/>
        <v>10</v>
      </c>
      <c r="Z47" s="436">
        <f t="shared" si="1"/>
        <v>3.3333333333333335</v>
      </c>
      <c r="AA47" s="484" t="str">
        <f t="shared" si="7"/>
        <v>Mayor</v>
      </c>
      <c r="AB47" s="429" t="str">
        <f t="shared" si="8"/>
        <v>Extremo</v>
      </c>
      <c r="AC47" s="427" t="s">
        <v>9</v>
      </c>
    </row>
    <row r="48" spans="1:29" s="396" customFormat="1" ht="122.25" customHeight="1" x14ac:dyDescent="0.3">
      <c r="A48" s="424"/>
      <c r="B48" s="425">
        <v>39</v>
      </c>
      <c r="C48" s="805" t="str">
        <f>'3-IDENTIFICACIÓN DEL RIESGO'!B49</f>
        <v>Gestión de la Información</v>
      </c>
      <c r="D48" s="806"/>
      <c r="E48" s="426" t="str">
        <f>'3-IDENTIFICACIÓN DEL RIESGO'!E49</f>
        <v>1. Dirección General (Comunicaciones, Topografía).
2.Secretaria General.
3. Dirección de Gestión del Ordenamiento Social de la Propiedad.
4. Subdirección de Sistemas de Información de Tierras.</v>
      </c>
      <c r="F48" s="803" t="str">
        <f>'3-IDENTIFICACIÓN DEL RIESGO'!G49</f>
        <v>Incumplir los Acuerdos de niveles de servicio (SLA) de la mesa de servicios de TI</v>
      </c>
      <c r="G48" s="804"/>
      <c r="H48" s="427">
        <v>4</v>
      </c>
      <c r="I48" s="427"/>
      <c r="J48" s="427"/>
      <c r="K48" s="427"/>
      <c r="L48" s="427"/>
      <c r="M48" s="427"/>
      <c r="N48" s="427">
        <f t="shared" si="2"/>
        <v>1</v>
      </c>
      <c r="O48" s="483">
        <f t="shared" si="3"/>
        <v>4</v>
      </c>
      <c r="P48" s="430">
        <f t="shared" si="0"/>
        <v>4</v>
      </c>
      <c r="Q48" s="428" t="str">
        <f t="shared" si="4"/>
        <v>Probable</v>
      </c>
      <c r="R48" s="427">
        <v>4</v>
      </c>
      <c r="S48" s="427"/>
      <c r="T48" s="427"/>
      <c r="U48" s="427"/>
      <c r="V48" s="427"/>
      <c r="W48" s="427"/>
      <c r="X48" s="427">
        <f t="shared" si="5"/>
        <v>1</v>
      </c>
      <c r="Y48" s="475">
        <f t="shared" si="6"/>
        <v>4</v>
      </c>
      <c r="Z48" s="436">
        <f t="shared" si="1"/>
        <v>4</v>
      </c>
      <c r="AA48" s="484" t="str">
        <f t="shared" si="7"/>
        <v>Mayor</v>
      </c>
      <c r="AB48" s="429" t="str">
        <f t="shared" si="8"/>
        <v>Extremo</v>
      </c>
      <c r="AC48" s="427" t="s">
        <v>9</v>
      </c>
    </row>
    <row r="49" spans="1:29" s="396" customFormat="1" ht="122.25" customHeight="1" x14ac:dyDescent="0.3">
      <c r="A49" s="424"/>
      <c r="B49" s="425">
        <v>40</v>
      </c>
      <c r="C49" s="805" t="str">
        <f>'3-IDENTIFICACIÓN DEL RIESGO'!B50</f>
        <v>Gestión de la Información</v>
      </c>
      <c r="D49" s="806"/>
      <c r="E49" s="426" t="str">
        <f>'3-IDENTIFICACIÓN DEL RIESGO'!E50</f>
        <v>1. Dirección General (Comunicaciones, Topografía).
2.Secretaria General.
3. Dirección de Gestión del Ordenamiento Social de la Propiedad.
4. Subdirección de Sistemas de Información de Tierras.</v>
      </c>
      <c r="F49" s="803" t="str">
        <f>'3-IDENTIFICACIÓN DEL RIESGO'!G50</f>
        <v xml:space="preserve">
Incumplir los tiempos de entrega de desarrollo y ajustes a las aplicaciones de la Agencia.</v>
      </c>
      <c r="G49" s="804"/>
      <c r="H49" s="427">
        <v>5</v>
      </c>
      <c r="I49" s="427"/>
      <c r="J49" s="427"/>
      <c r="K49" s="427"/>
      <c r="L49" s="427"/>
      <c r="M49" s="427"/>
      <c r="N49" s="427">
        <f t="shared" si="2"/>
        <v>1</v>
      </c>
      <c r="O49" s="483">
        <f t="shared" si="3"/>
        <v>5</v>
      </c>
      <c r="P49" s="430">
        <f t="shared" si="0"/>
        <v>5</v>
      </c>
      <c r="Q49" s="428" t="str">
        <f t="shared" si="4"/>
        <v>Casi seguro</v>
      </c>
      <c r="R49" s="427">
        <v>4</v>
      </c>
      <c r="S49" s="427"/>
      <c r="T49" s="427"/>
      <c r="U49" s="427"/>
      <c r="V49" s="427"/>
      <c r="W49" s="427"/>
      <c r="X49" s="427">
        <f t="shared" si="5"/>
        <v>1</v>
      </c>
      <c r="Y49" s="475">
        <f t="shared" si="6"/>
        <v>4</v>
      </c>
      <c r="Z49" s="436">
        <f t="shared" si="1"/>
        <v>4</v>
      </c>
      <c r="AA49" s="484" t="str">
        <f t="shared" si="7"/>
        <v>Mayor</v>
      </c>
      <c r="AB49" s="429" t="str">
        <f t="shared" si="8"/>
        <v>Extremo</v>
      </c>
      <c r="AC49" s="427" t="s">
        <v>9</v>
      </c>
    </row>
    <row r="50" spans="1:29" s="396" customFormat="1" ht="122.25" customHeight="1" x14ac:dyDescent="0.3">
      <c r="A50" s="424"/>
      <c r="B50" s="425">
        <v>41</v>
      </c>
      <c r="C50" s="805" t="str">
        <f>'3-IDENTIFICACIÓN DEL RIESGO'!B51</f>
        <v>Gestión de la Información</v>
      </c>
      <c r="D50" s="806"/>
      <c r="E50" s="426" t="str">
        <f>'3-IDENTIFICACIÓN DEL RIESGO'!E51</f>
        <v>1. Dirección General (Comunicaciones, Topografía).
2.Secretaria General.
3. Dirección de Gestión del Ordenamiento Social de la Propiedad.
4. Subdirección de Sistemas de Información de Tierras.</v>
      </c>
      <c r="F50" s="803" t="str">
        <f>'3-IDENTIFICACIÓN DEL RIESGO'!G51</f>
        <v xml:space="preserve">Interrupción en la prestación de los servicios de TI </v>
      </c>
      <c r="G50" s="804"/>
      <c r="H50" s="427">
        <v>4</v>
      </c>
      <c r="I50" s="427"/>
      <c r="J50" s="427"/>
      <c r="K50" s="427"/>
      <c r="L50" s="427"/>
      <c r="M50" s="427"/>
      <c r="N50" s="427">
        <f t="shared" si="2"/>
        <v>1</v>
      </c>
      <c r="O50" s="483">
        <f t="shared" si="3"/>
        <v>4</v>
      </c>
      <c r="P50" s="430">
        <f t="shared" si="0"/>
        <v>4</v>
      </c>
      <c r="Q50" s="428" t="str">
        <f t="shared" si="4"/>
        <v>Probable</v>
      </c>
      <c r="R50" s="427">
        <v>5</v>
      </c>
      <c r="S50" s="427"/>
      <c r="T50" s="427"/>
      <c r="U50" s="427"/>
      <c r="V50" s="427"/>
      <c r="W50" s="427"/>
      <c r="X50" s="427">
        <f t="shared" si="5"/>
        <v>1</v>
      </c>
      <c r="Y50" s="475">
        <f t="shared" si="6"/>
        <v>5</v>
      </c>
      <c r="Z50" s="436">
        <f t="shared" si="1"/>
        <v>5</v>
      </c>
      <c r="AA50" s="484" t="str">
        <f t="shared" si="7"/>
        <v>Catastrófico</v>
      </c>
      <c r="AB50" s="429" t="str">
        <f t="shared" si="8"/>
        <v>Extremo</v>
      </c>
      <c r="AC50" s="427" t="s">
        <v>9</v>
      </c>
    </row>
    <row r="51" spans="1:29" s="396" customFormat="1" ht="122.25" customHeight="1" x14ac:dyDescent="0.3">
      <c r="A51" s="424"/>
      <c r="B51" s="425">
        <v>42</v>
      </c>
      <c r="C51" s="805" t="str">
        <f>'3-IDENTIFICACIÓN DEL RIESGO'!B52</f>
        <v>Gestión de la Información</v>
      </c>
      <c r="D51" s="806"/>
      <c r="E51" s="426" t="str">
        <f>'3-IDENTIFICACIÓN DEL RIESGO'!E52</f>
        <v>1. Dirección General (Comunicaciones, Topografía).
2.Secretaria General.
3. Dirección de Gestión del Ordenamiento Social de la Propiedad.
4. Subdirección de Sistemas de Información de Tierras.</v>
      </c>
      <c r="F51" s="803" t="str">
        <f>'3-IDENTIFICACIÓN DEL RIESGO'!G52</f>
        <v>Uso no autorizado para firmar documentos con la firma digital.</v>
      </c>
      <c r="G51" s="804"/>
      <c r="H51" s="427">
        <v>4</v>
      </c>
      <c r="I51" s="427"/>
      <c r="J51" s="427"/>
      <c r="K51" s="427"/>
      <c r="L51" s="427"/>
      <c r="M51" s="427"/>
      <c r="N51" s="427">
        <f t="shared" si="2"/>
        <v>1</v>
      </c>
      <c r="O51" s="483">
        <f t="shared" si="3"/>
        <v>4</v>
      </c>
      <c r="P51" s="430">
        <f t="shared" si="0"/>
        <v>4</v>
      </c>
      <c r="Q51" s="428" t="str">
        <f t="shared" si="4"/>
        <v>Probable</v>
      </c>
      <c r="R51" s="427">
        <v>5</v>
      </c>
      <c r="S51" s="427"/>
      <c r="T51" s="427"/>
      <c r="U51" s="427"/>
      <c r="V51" s="427"/>
      <c r="W51" s="427"/>
      <c r="X51" s="427">
        <f t="shared" si="5"/>
        <v>1</v>
      </c>
      <c r="Y51" s="475">
        <f t="shared" si="6"/>
        <v>5</v>
      </c>
      <c r="Z51" s="436">
        <f t="shared" si="1"/>
        <v>5</v>
      </c>
      <c r="AA51" s="484" t="str">
        <f t="shared" si="7"/>
        <v>Catastrófico</v>
      </c>
      <c r="AB51" s="429" t="str">
        <f t="shared" si="8"/>
        <v>Extremo</v>
      </c>
      <c r="AC51" s="427" t="s">
        <v>9</v>
      </c>
    </row>
    <row r="52" spans="1:29" s="396" customFormat="1" ht="122.25" customHeight="1" x14ac:dyDescent="0.3">
      <c r="A52" s="424"/>
      <c r="B52" s="425">
        <v>43</v>
      </c>
      <c r="C52" s="805" t="str">
        <f>'3-IDENTIFICACIÓN DEL RIESGO'!B53</f>
        <v>Gestión del Talento Humano</v>
      </c>
      <c r="D52" s="806"/>
      <c r="E52" s="426" t="str">
        <f>'3-IDENTIFICACIÓN DEL RIESGO'!E53</f>
        <v>1. Subdirección de Talento Humano.
2. Secretaría General.</v>
      </c>
      <c r="F52" s="803" t="str">
        <f>'3-IDENTIFICACIÓN DEL RIESGO'!G53</f>
        <v>Posibilidad de incumplir metas del Plan Estratégico de Talento Humano</v>
      </c>
      <c r="G52" s="804"/>
      <c r="H52" s="427">
        <v>3</v>
      </c>
      <c r="I52" s="427"/>
      <c r="J52" s="427"/>
      <c r="K52" s="427"/>
      <c r="L52" s="427"/>
      <c r="M52" s="427"/>
      <c r="N52" s="427">
        <f t="shared" si="2"/>
        <v>1</v>
      </c>
      <c r="O52" s="483">
        <f t="shared" si="3"/>
        <v>3</v>
      </c>
      <c r="P52" s="430">
        <f t="shared" si="0"/>
        <v>3</v>
      </c>
      <c r="Q52" s="428" t="str">
        <f t="shared" si="4"/>
        <v>Posible</v>
      </c>
      <c r="R52" s="427">
        <v>4</v>
      </c>
      <c r="S52" s="427"/>
      <c r="T52" s="427"/>
      <c r="U52" s="427"/>
      <c r="V52" s="427"/>
      <c r="W52" s="427"/>
      <c r="X52" s="427">
        <f t="shared" si="5"/>
        <v>1</v>
      </c>
      <c r="Y52" s="475">
        <f t="shared" si="6"/>
        <v>4</v>
      </c>
      <c r="Z52" s="436">
        <f t="shared" si="1"/>
        <v>4</v>
      </c>
      <c r="AA52" s="484" t="str">
        <f t="shared" si="7"/>
        <v>Mayor</v>
      </c>
      <c r="AB52" s="429" t="str">
        <f t="shared" si="8"/>
        <v>Extremo</v>
      </c>
      <c r="AC52" s="427" t="s">
        <v>9</v>
      </c>
    </row>
    <row r="53" spans="1:29" s="396" customFormat="1" ht="122.25" customHeight="1" x14ac:dyDescent="0.3">
      <c r="A53" s="424"/>
      <c r="B53" s="425">
        <v>44</v>
      </c>
      <c r="C53" s="805" t="str">
        <f>'3-IDENTIFICACIÓN DEL RIESGO'!B54</f>
        <v>Gestión del Talento Humano</v>
      </c>
      <c r="D53" s="806"/>
      <c r="E53" s="426" t="str">
        <f>'3-IDENTIFICACIÓN DEL RIESGO'!E54</f>
        <v>1. Subdirección de Talento Humano.
2. Secretaría General.</v>
      </c>
      <c r="F53" s="803" t="str">
        <f>'3-IDENTIFICACIÓN DEL RIESGO'!G54</f>
        <v>Inconsistencias en el reporte y liquidación de las novedades laborales y prestacionales</v>
      </c>
      <c r="G53" s="804"/>
      <c r="H53" s="427">
        <v>4</v>
      </c>
      <c r="I53" s="427"/>
      <c r="J53" s="427"/>
      <c r="K53" s="427"/>
      <c r="L53" s="427"/>
      <c r="M53" s="427"/>
      <c r="N53" s="427">
        <f t="shared" si="2"/>
        <v>1</v>
      </c>
      <c r="O53" s="483">
        <f t="shared" si="3"/>
        <v>4</v>
      </c>
      <c r="P53" s="430">
        <f t="shared" si="0"/>
        <v>4</v>
      </c>
      <c r="Q53" s="428" t="str">
        <f t="shared" si="4"/>
        <v>Probable</v>
      </c>
      <c r="R53" s="427">
        <v>4</v>
      </c>
      <c r="S53" s="427"/>
      <c r="T53" s="427"/>
      <c r="U53" s="427"/>
      <c r="V53" s="427"/>
      <c r="W53" s="427"/>
      <c r="X53" s="427">
        <f t="shared" si="5"/>
        <v>1</v>
      </c>
      <c r="Y53" s="475">
        <f t="shared" si="6"/>
        <v>4</v>
      </c>
      <c r="Z53" s="436">
        <f t="shared" si="1"/>
        <v>4</v>
      </c>
      <c r="AA53" s="484" t="str">
        <f t="shared" si="7"/>
        <v>Mayor</v>
      </c>
      <c r="AB53" s="429" t="str">
        <f t="shared" si="8"/>
        <v>Extremo</v>
      </c>
      <c r="AC53" s="427" t="s">
        <v>9</v>
      </c>
    </row>
    <row r="54" spans="1:29" s="396" customFormat="1" ht="122.25" customHeight="1" x14ac:dyDescent="0.3">
      <c r="A54" s="424"/>
      <c r="B54" s="425">
        <v>45</v>
      </c>
      <c r="C54" s="805" t="str">
        <f>'3-IDENTIFICACIÓN DEL RIESGO'!B55</f>
        <v>Gestión del Talento Humano</v>
      </c>
      <c r="D54" s="806"/>
      <c r="E54" s="426" t="str">
        <f>'3-IDENTIFICACIÓN DEL RIESGO'!E55</f>
        <v>1. Subdirección de Talento Humano.
2. Secretaría General.</v>
      </c>
      <c r="F54" s="803" t="str">
        <f>'3-IDENTIFICACIÓN DEL RIESGO'!G55</f>
        <v>Prescripción de la acción disciplinaria</v>
      </c>
      <c r="G54" s="804"/>
      <c r="H54" s="427">
        <v>4</v>
      </c>
      <c r="I54" s="427"/>
      <c r="J54" s="427"/>
      <c r="K54" s="427"/>
      <c r="L54" s="427"/>
      <c r="M54" s="427"/>
      <c r="N54" s="427">
        <f t="shared" si="2"/>
        <v>1</v>
      </c>
      <c r="O54" s="483">
        <f t="shared" si="3"/>
        <v>4</v>
      </c>
      <c r="P54" s="430">
        <f t="shared" si="0"/>
        <v>4</v>
      </c>
      <c r="Q54" s="428" t="str">
        <f t="shared" si="4"/>
        <v>Probable</v>
      </c>
      <c r="R54" s="427">
        <v>5</v>
      </c>
      <c r="S54" s="427"/>
      <c r="T54" s="427"/>
      <c r="U54" s="427"/>
      <c r="V54" s="427"/>
      <c r="W54" s="427"/>
      <c r="X54" s="427">
        <f t="shared" si="5"/>
        <v>1</v>
      </c>
      <c r="Y54" s="475">
        <f t="shared" si="6"/>
        <v>5</v>
      </c>
      <c r="Z54" s="436">
        <f t="shared" si="1"/>
        <v>5</v>
      </c>
      <c r="AA54" s="484" t="str">
        <f t="shared" si="7"/>
        <v>Catastrófico</v>
      </c>
      <c r="AB54" s="429" t="str">
        <f t="shared" si="8"/>
        <v>Extremo</v>
      </c>
      <c r="AC54" s="427" t="s">
        <v>9</v>
      </c>
    </row>
    <row r="55" spans="1:29" s="396" customFormat="1" ht="122.25" customHeight="1" x14ac:dyDescent="0.3">
      <c r="A55" s="424"/>
      <c r="B55" s="425">
        <v>46</v>
      </c>
      <c r="C55" s="805" t="str">
        <f>'3-IDENTIFICACIÓN DEL RIESGO'!B56</f>
        <v>Gestión del Talento Humano</v>
      </c>
      <c r="D55" s="806"/>
      <c r="E55" s="426" t="str">
        <f>'3-IDENTIFICACIÓN DEL RIESGO'!E56</f>
        <v>1. Subdirección de Talento Humano.
2. Secretaría General.</v>
      </c>
      <c r="F55" s="803" t="str">
        <f>'3-IDENTIFICACIÓN DEL RIESGO'!G56</f>
        <v>Caducidad de la acción disciplinaria</v>
      </c>
      <c r="G55" s="804"/>
      <c r="H55" s="427">
        <v>4</v>
      </c>
      <c r="I55" s="427"/>
      <c r="J55" s="427"/>
      <c r="K55" s="427"/>
      <c r="L55" s="427"/>
      <c r="M55" s="427"/>
      <c r="N55" s="427">
        <f t="shared" si="2"/>
        <v>1</v>
      </c>
      <c r="O55" s="483">
        <f t="shared" si="3"/>
        <v>4</v>
      </c>
      <c r="P55" s="430">
        <f t="shared" si="0"/>
        <v>4</v>
      </c>
      <c r="Q55" s="428" t="str">
        <f t="shared" si="4"/>
        <v>Probable</v>
      </c>
      <c r="R55" s="427">
        <v>5</v>
      </c>
      <c r="S55" s="427"/>
      <c r="T55" s="427"/>
      <c r="U55" s="427"/>
      <c r="V55" s="427"/>
      <c r="W55" s="427"/>
      <c r="X55" s="427">
        <f t="shared" si="5"/>
        <v>1</v>
      </c>
      <c r="Y55" s="475">
        <f t="shared" si="6"/>
        <v>5</v>
      </c>
      <c r="Z55" s="436">
        <f t="shared" si="1"/>
        <v>5</v>
      </c>
      <c r="AA55" s="484" t="str">
        <f t="shared" si="7"/>
        <v>Catastrófico</v>
      </c>
      <c r="AB55" s="429" t="str">
        <f t="shared" si="8"/>
        <v>Extremo</v>
      </c>
      <c r="AC55" s="427" t="s">
        <v>9</v>
      </c>
    </row>
    <row r="56" spans="1:29" s="396" customFormat="1" ht="122.25" customHeight="1" x14ac:dyDescent="0.3">
      <c r="A56" s="424"/>
      <c r="B56" s="425">
        <v>47</v>
      </c>
      <c r="C56" s="805" t="str">
        <f>'3-IDENTIFICACIÓN DEL RIESGO'!B57</f>
        <v>Gestión del Talento Humano</v>
      </c>
      <c r="D56" s="806"/>
      <c r="E56" s="426" t="str">
        <f>'3-IDENTIFICACIÓN DEL RIESGO'!E57</f>
        <v>1. Subdirección de Talento Humano.
2. Secretaría General.</v>
      </c>
      <c r="F56" s="803" t="str">
        <f>'3-IDENTIFICACIÓN DEL RIESGO'!G57</f>
        <v>Perdida de expedientes disciplinarios</v>
      </c>
      <c r="G56" s="804"/>
      <c r="H56" s="427">
        <v>4</v>
      </c>
      <c r="I56" s="427"/>
      <c r="J56" s="427"/>
      <c r="K56" s="427"/>
      <c r="L56" s="427"/>
      <c r="M56" s="427"/>
      <c r="N56" s="427">
        <f t="shared" si="2"/>
        <v>1</v>
      </c>
      <c r="O56" s="483">
        <f t="shared" si="3"/>
        <v>4</v>
      </c>
      <c r="P56" s="430">
        <f t="shared" si="0"/>
        <v>4</v>
      </c>
      <c r="Q56" s="428" t="str">
        <f t="shared" si="4"/>
        <v>Probable</v>
      </c>
      <c r="R56" s="427">
        <v>5</v>
      </c>
      <c r="S56" s="427"/>
      <c r="T56" s="427"/>
      <c r="U56" s="427"/>
      <c r="V56" s="427"/>
      <c r="W56" s="427"/>
      <c r="X56" s="427">
        <f t="shared" si="5"/>
        <v>1</v>
      </c>
      <c r="Y56" s="475">
        <f t="shared" si="6"/>
        <v>5</v>
      </c>
      <c r="Z56" s="436">
        <f t="shared" si="1"/>
        <v>5</v>
      </c>
      <c r="AA56" s="484" t="str">
        <f t="shared" si="7"/>
        <v>Catastrófico</v>
      </c>
      <c r="AB56" s="429" t="str">
        <f t="shared" si="8"/>
        <v>Extremo</v>
      </c>
      <c r="AC56" s="427" t="s">
        <v>9</v>
      </c>
    </row>
    <row r="57" spans="1:29" s="396" customFormat="1" ht="122.25" customHeight="1" x14ac:dyDescent="0.3">
      <c r="A57" s="424"/>
      <c r="B57" s="425">
        <v>48</v>
      </c>
      <c r="C57" s="805" t="str">
        <f>'3-IDENTIFICACIÓN DEL RIESGO'!B58</f>
        <v>Apoyo Jurídico</v>
      </c>
      <c r="D57" s="806"/>
      <c r="E57" s="426" t="str">
        <f>'3-IDENTIFICACIÓN DEL RIESGO'!E58</f>
        <v>1. Oficina Jurídica</v>
      </c>
      <c r="F57" s="803" t="str">
        <f>'3-IDENTIFICACIÓN DEL RIESGO'!G58</f>
        <v>Emitir conceptos sobre el mismo tema con distinta interpretación</v>
      </c>
      <c r="G57" s="804"/>
      <c r="H57" s="427">
        <v>4</v>
      </c>
      <c r="I57" s="427">
        <v>4</v>
      </c>
      <c r="J57" s="427"/>
      <c r="K57" s="427"/>
      <c r="L57" s="427"/>
      <c r="M57" s="427"/>
      <c r="N57" s="427">
        <f t="shared" si="2"/>
        <v>2</v>
      </c>
      <c r="O57" s="483">
        <f t="shared" si="3"/>
        <v>8</v>
      </c>
      <c r="P57" s="430">
        <f t="shared" si="0"/>
        <v>4</v>
      </c>
      <c r="Q57" s="428" t="str">
        <f t="shared" si="4"/>
        <v>Probable</v>
      </c>
      <c r="R57" s="427">
        <v>4</v>
      </c>
      <c r="S57" s="427">
        <v>4</v>
      </c>
      <c r="T57" s="427"/>
      <c r="U57" s="427"/>
      <c r="V57" s="427"/>
      <c r="W57" s="427"/>
      <c r="X57" s="427">
        <f t="shared" si="5"/>
        <v>2</v>
      </c>
      <c r="Y57" s="475">
        <f t="shared" si="6"/>
        <v>8</v>
      </c>
      <c r="Z57" s="436">
        <f t="shared" si="1"/>
        <v>4</v>
      </c>
      <c r="AA57" s="484" t="str">
        <f t="shared" si="7"/>
        <v>Mayor</v>
      </c>
      <c r="AB57" s="429" t="str">
        <f t="shared" si="8"/>
        <v>Extremo</v>
      </c>
      <c r="AC57" s="427" t="s">
        <v>9</v>
      </c>
    </row>
    <row r="58" spans="1:29" s="396" customFormat="1" ht="122.25" customHeight="1" x14ac:dyDescent="0.3">
      <c r="A58" s="424"/>
      <c r="B58" s="425">
        <v>49</v>
      </c>
      <c r="C58" s="805" t="str">
        <f>'3-IDENTIFICACIÓN DEL RIESGO'!B59</f>
        <v>Apoyo Jurídico</v>
      </c>
      <c r="D58" s="806"/>
      <c r="E58" s="426" t="str">
        <f>'3-IDENTIFICACIÓN DEL RIESGO'!E59</f>
        <v>1. Oficina Jurídica</v>
      </c>
      <c r="F58" s="803" t="str">
        <f>'3-IDENTIFICACIÓN DEL RIESGO'!G59</f>
        <v>Vencimiento de términos</v>
      </c>
      <c r="G58" s="804"/>
      <c r="H58" s="427">
        <v>5</v>
      </c>
      <c r="I58" s="427">
        <v>5</v>
      </c>
      <c r="J58" s="427"/>
      <c r="K58" s="427"/>
      <c r="L58" s="427"/>
      <c r="M58" s="427"/>
      <c r="N58" s="427">
        <f t="shared" si="2"/>
        <v>2</v>
      </c>
      <c r="O58" s="483">
        <f t="shared" si="3"/>
        <v>10</v>
      </c>
      <c r="P58" s="430">
        <f t="shared" si="0"/>
        <v>5</v>
      </c>
      <c r="Q58" s="428" t="str">
        <f t="shared" si="4"/>
        <v>Casi seguro</v>
      </c>
      <c r="R58" s="427">
        <v>5</v>
      </c>
      <c r="S58" s="427">
        <v>5</v>
      </c>
      <c r="T58" s="427"/>
      <c r="U58" s="427"/>
      <c r="V58" s="427"/>
      <c r="W58" s="427"/>
      <c r="X58" s="427">
        <f t="shared" si="5"/>
        <v>2</v>
      </c>
      <c r="Y58" s="475">
        <f t="shared" si="6"/>
        <v>10</v>
      </c>
      <c r="Z58" s="436">
        <f t="shared" si="1"/>
        <v>5</v>
      </c>
      <c r="AA58" s="484" t="str">
        <f t="shared" si="7"/>
        <v>Catastrófico</v>
      </c>
      <c r="AB58" s="429" t="str">
        <f t="shared" si="8"/>
        <v>Extremo</v>
      </c>
      <c r="AC58" s="427" t="s">
        <v>9</v>
      </c>
    </row>
    <row r="59" spans="1:29" s="396" customFormat="1" ht="122.25" customHeight="1" x14ac:dyDescent="0.3">
      <c r="A59" s="424"/>
      <c r="B59" s="425">
        <v>50</v>
      </c>
      <c r="C59" s="805" t="str">
        <f>'3-IDENTIFICACIÓN DEL RIESGO'!B60</f>
        <v>Apoyo Jurídico</v>
      </c>
      <c r="D59" s="806"/>
      <c r="E59" s="426" t="str">
        <f>'3-IDENTIFICACIÓN DEL RIESGO'!E60</f>
        <v>1. Oficina Jurídica</v>
      </c>
      <c r="F59" s="803" t="str">
        <f>'3-IDENTIFICACIÓN DEL RIESGO'!G60</f>
        <v>Emisión de viabilidades positivas contrarias a la normatividad.</v>
      </c>
      <c r="G59" s="804"/>
      <c r="H59" s="427">
        <v>3</v>
      </c>
      <c r="I59" s="427">
        <v>3</v>
      </c>
      <c r="J59" s="427"/>
      <c r="K59" s="427"/>
      <c r="L59" s="427"/>
      <c r="M59" s="427"/>
      <c r="N59" s="427">
        <f t="shared" si="2"/>
        <v>2</v>
      </c>
      <c r="O59" s="483">
        <f t="shared" si="3"/>
        <v>6</v>
      </c>
      <c r="P59" s="430">
        <f t="shared" si="0"/>
        <v>3</v>
      </c>
      <c r="Q59" s="428" t="str">
        <f t="shared" si="4"/>
        <v>Posible</v>
      </c>
      <c r="R59" s="427">
        <v>5</v>
      </c>
      <c r="S59" s="427">
        <v>5</v>
      </c>
      <c r="T59" s="427"/>
      <c r="U59" s="427"/>
      <c r="V59" s="427"/>
      <c r="W59" s="427"/>
      <c r="X59" s="427">
        <f t="shared" si="5"/>
        <v>2</v>
      </c>
      <c r="Y59" s="475">
        <f t="shared" si="6"/>
        <v>10</v>
      </c>
      <c r="Z59" s="436">
        <f t="shared" si="1"/>
        <v>5</v>
      </c>
      <c r="AA59" s="484" t="str">
        <f t="shared" si="7"/>
        <v>Catastrófico</v>
      </c>
      <c r="AB59" s="429" t="str">
        <f t="shared" si="8"/>
        <v>Extremo</v>
      </c>
      <c r="AC59" s="427" t="s">
        <v>9</v>
      </c>
    </row>
    <row r="60" spans="1:29" s="396" customFormat="1" ht="122.25" customHeight="1" x14ac:dyDescent="0.3">
      <c r="A60" s="424"/>
      <c r="B60" s="425">
        <v>51</v>
      </c>
      <c r="C60" s="805" t="str">
        <f>'3-IDENTIFICACIÓN DEL RIESGO'!B61</f>
        <v>Adquisición de Bienes y Servicios</v>
      </c>
      <c r="D60" s="806"/>
      <c r="E60" s="426" t="str">
        <f>'3-IDENTIFICACIÓN DEL RIESGO'!E61</f>
        <v>1. Subdirección Administrativa y Financiera.
2. Secretaría General.</v>
      </c>
      <c r="F60" s="803" t="str">
        <f>'3-IDENTIFICACIÓN DEL RIESGO'!G61</f>
        <v xml:space="preserve"> Incumplimiento de las obligaciones de un contrato y/o convenio.</v>
      </c>
      <c r="G60" s="804"/>
      <c r="H60" s="427">
        <v>5</v>
      </c>
      <c r="I60" s="427"/>
      <c r="J60" s="427"/>
      <c r="K60" s="427"/>
      <c r="L60" s="427"/>
      <c r="M60" s="427"/>
      <c r="N60" s="427">
        <f t="shared" si="2"/>
        <v>1</v>
      </c>
      <c r="O60" s="483">
        <f t="shared" si="3"/>
        <v>5</v>
      </c>
      <c r="P60" s="430">
        <f t="shared" si="0"/>
        <v>5</v>
      </c>
      <c r="Q60" s="428" t="str">
        <f t="shared" si="4"/>
        <v>Casi seguro</v>
      </c>
      <c r="R60" s="427">
        <v>5</v>
      </c>
      <c r="S60" s="427"/>
      <c r="T60" s="427"/>
      <c r="U60" s="427"/>
      <c r="V60" s="427"/>
      <c r="W60" s="427"/>
      <c r="X60" s="427">
        <f t="shared" si="5"/>
        <v>1</v>
      </c>
      <c r="Y60" s="475">
        <f t="shared" si="6"/>
        <v>5</v>
      </c>
      <c r="Z60" s="436">
        <f t="shared" si="1"/>
        <v>5</v>
      </c>
      <c r="AA60" s="484" t="str">
        <f t="shared" si="7"/>
        <v>Catastrófico</v>
      </c>
      <c r="AB60" s="429" t="str">
        <f t="shared" si="8"/>
        <v>Extremo</v>
      </c>
      <c r="AC60" s="427" t="s">
        <v>9</v>
      </c>
    </row>
    <row r="61" spans="1:29" s="396" customFormat="1" ht="122.25" customHeight="1" x14ac:dyDescent="0.3">
      <c r="A61" s="424"/>
      <c r="B61" s="425">
        <v>52</v>
      </c>
      <c r="C61" s="805" t="str">
        <f>'3-IDENTIFICACIÓN DEL RIESGO'!B62</f>
        <v>Adquisición de Bienes y Servicios</v>
      </c>
      <c r="D61" s="806"/>
      <c r="E61" s="426" t="str">
        <f>'3-IDENTIFICACIÓN DEL RIESGO'!E62</f>
        <v>1. Subdirección Administrativa y Financiera.
2. Secretaría General.</v>
      </c>
      <c r="F61" s="803" t="str">
        <f>'3-IDENTIFICACIÓN DEL RIESGO'!G62</f>
        <v>Liquidación de contratos fuera de términos.</v>
      </c>
      <c r="G61" s="804"/>
      <c r="H61" s="427">
        <v>2</v>
      </c>
      <c r="I61" s="427"/>
      <c r="J61" s="427"/>
      <c r="K61" s="427"/>
      <c r="L61" s="427"/>
      <c r="M61" s="427"/>
      <c r="N61" s="427">
        <f t="shared" si="2"/>
        <v>1</v>
      </c>
      <c r="O61" s="483">
        <f t="shared" si="3"/>
        <v>2</v>
      </c>
      <c r="P61" s="430">
        <f t="shared" si="0"/>
        <v>2</v>
      </c>
      <c r="Q61" s="428" t="str">
        <f t="shared" si="4"/>
        <v>Improbable</v>
      </c>
      <c r="R61" s="427">
        <v>4</v>
      </c>
      <c r="S61" s="427"/>
      <c r="T61" s="427"/>
      <c r="U61" s="427"/>
      <c r="V61" s="427"/>
      <c r="W61" s="427"/>
      <c r="X61" s="427">
        <f t="shared" si="5"/>
        <v>1</v>
      </c>
      <c r="Y61" s="475">
        <f t="shared" si="6"/>
        <v>4</v>
      </c>
      <c r="Z61" s="436">
        <f t="shared" si="1"/>
        <v>4</v>
      </c>
      <c r="AA61" s="484" t="str">
        <f t="shared" si="7"/>
        <v>Mayor</v>
      </c>
      <c r="AB61" s="429" t="str">
        <f t="shared" si="8"/>
        <v>Alto</v>
      </c>
      <c r="AC61" s="427" t="s">
        <v>9</v>
      </c>
    </row>
    <row r="62" spans="1:29" s="396" customFormat="1" ht="122.25" customHeight="1" x14ac:dyDescent="0.3">
      <c r="A62" s="424"/>
      <c r="B62" s="425">
        <v>53</v>
      </c>
      <c r="C62" s="805" t="str">
        <f>'3-IDENTIFICACIÓN DEL RIESGO'!B63</f>
        <v>Adquisición de Bienes y Servicios</v>
      </c>
      <c r="D62" s="806"/>
      <c r="E62" s="426" t="str">
        <f>'3-IDENTIFICACIÓN DEL RIESGO'!E63</f>
        <v>1. Subdirección Administrativa y Financiera.
2. Secretaría General.</v>
      </c>
      <c r="F62" s="803" t="str">
        <f>'3-IDENTIFICACIÓN DEL RIESGO'!G63</f>
        <v>Configuración del contrato realidad.</v>
      </c>
      <c r="G62" s="804"/>
      <c r="H62" s="427">
        <v>5</v>
      </c>
      <c r="I62" s="427"/>
      <c r="J62" s="427"/>
      <c r="K62" s="427"/>
      <c r="L62" s="427"/>
      <c r="M62" s="427"/>
      <c r="N62" s="427">
        <f t="shared" si="2"/>
        <v>1</v>
      </c>
      <c r="O62" s="483">
        <f t="shared" si="3"/>
        <v>5</v>
      </c>
      <c r="P62" s="430">
        <f t="shared" si="0"/>
        <v>5</v>
      </c>
      <c r="Q62" s="428" t="str">
        <f t="shared" si="4"/>
        <v>Casi seguro</v>
      </c>
      <c r="R62" s="427">
        <v>5</v>
      </c>
      <c r="S62" s="427"/>
      <c r="T62" s="427"/>
      <c r="U62" s="427"/>
      <c r="V62" s="427"/>
      <c r="W62" s="427"/>
      <c r="X62" s="427">
        <f t="shared" si="5"/>
        <v>1</v>
      </c>
      <c r="Y62" s="475">
        <f t="shared" si="6"/>
        <v>5</v>
      </c>
      <c r="Z62" s="436">
        <f t="shared" si="1"/>
        <v>5</v>
      </c>
      <c r="AA62" s="484" t="str">
        <f t="shared" si="7"/>
        <v>Catastrófico</v>
      </c>
      <c r="AB62" s="429" t="str">
        <f t="shared" si="8"/>
        <v>Extremo</v>
      </c>
      <c r="AC62" s="427" t="s">
        <v>9</v>
      </c>
    </row>
    <row r="63" spans="1:29" s="396" customFormat="1" ht="122.25" customHeight="1" x14ac:dyDescent="0.3">
      <c r="A63" s="424"/>
      <c r="B63" s="425">
        <v>54</v>
      </c>
      <c r="C63" s="805" t="str">
        <f>'3-IDENTIFICACIÓN DEL RIESGO'!B64</f>
        <v>Administración de Bienes y Servicios</v>
      </c>
      <c r="D63" s="806"/>
      <c r="E63" s="426" t="str">
        <f>'3-IDENTIFICACIÓN DEL RIESGO'!E64</f>
        <v>1. Subdirección Administrativa y Financiera.
2. Secretaría General.</v>
      </c>
      <c r="F63" s="803" t="str">
        <f>'3-IDENTIFICACIÓN DEL RIESGO'!G64</f>
        <v>Perdidas o daños en los bienes de la Entidad.</v>
      </c>
      <c r="G63" s="804"/>
      <c r="H63" s="427">
        <v>2</v>
      </c>
      <c r="I63" s="427">
        <v>5</v>
      </c>
      <c r="J63" s="427"/>
      <c r="K63" s="427"/>
      <c r="L63" s="427"/>
      <c r="M63" s="427"/>
      <c r="N63" s="427">
        <f t="shared" si="2"/>
        <v>2</v>
      </c>
      <c r="O63" s="483">
        <f t="shared" si="3"/>
        <v>7</v>
      </c>
      <c r="P63" s="430">
        <f t="shared" si="0"/>
        <v>3.5</v>
      </c>
      <c r="Q63" s="428" t="str">
        <f t="shared" si="4"/>
        <v>Probable</v>
      </c>
      <c r="R63" s="427">
        <v>4</v>
      </c>
      <c r="S63" s="427">
        <v>4</v>
      </c>
      <c r="T63" s="427"/>
      <c r="U63" s="427"/>
      <c r="V63" s="427"/>
      <c r="W63" s="427"/>
      <c r="X63" s="427">
        <f t="shared" si="5"/>
        <v>2</v>
      </c>
      <c r="Y63" s="475">
        <f t="shared" si="6"/>
        <v>8</v>
      </c>
      <c r="Z63" s="436">
        <f t="shared" si="1"/>
        <v>4</v>
      </c>
      <c r="AA63" s="484" t="str">
        <f t="shared" si="7"/>
        <v>Mayor</v>
      </c>
      <c r="AB63" s="429" t="str">
        <f t="shared" si="8"/>
        <v>Extremo</v>
      </c>
      <c r="AC63" s="427" t="s">
        <v>9</v>
      </c>
    </row>
    <row r="64" spans="1:29" s="396" customFormat="1" ht="122.25" customHeight="1" x14ac:dyDescent="0.3">
      <c r="A64" s="424"/>
      <c r="B64" s="425">
        <v>55</v>
      </c>
      <c r="C64" s="805" t="str">
        <f>'3-IDENTIFICACIÓN DEL RIESGO'!B65</f>
        <v>Administración de Bienes y Servicios</v>
      </c>
      <c r="D64" s="806"/>
      <c r="E64" s="426" t="str">
        <f>'3-IDENTIFICACIÓN DEL RIESGO'!E65</f>
        <v>1. Subdirección Administrativa y Financiera.
2. Secretaría General.</v>
      </c>
      <c r="F64" s="803" t="str">
        <f>'3-IDENTIFICACIÓN DEL RIESGO'!G65</f>
        <v>Incumplimiento en la aplicación de los mantenimientos preventivos a los bienes de la Entidad.</v>
      </c>
      <c r="G64" s="804"/>
      <c r="H64" s="427">
        <v>2</v>
      </c>
      <c r="I64" s="427"/>
      <c r="J64" s="427"/>
      <c r="K64" s="427"/>
      <c r="L64" s="427"/>
      <c r="M64" s="427"/>
      <c r="N64" s="427">
        <f t="shared" si="2"/>
        <v>1</v>
      </c>
      <c r="O64" s="483">
        <f t="shared" si="3"/>
        <v>2</v>
      </c>
      <c r="P64" s="430">
        <f t="shared" si="0"/>
        <v>2</v>
      </c>
      <c r="Q64" s="428" t="str">
        <f t="shared" si="4"/>
        <v>Improbable</v>
      </c>
      <c r="R64" s="427">
        <v>3</v>
      </c>
      <c r="S64" s="427"/>
      <c r="T64" s="427"/>
      <c r="U64" s="427"/>
      <c r="V64" s="427"/>
      <c r="W64" s="427"/>
      <c r="X64" s="427">
        <f t="shared" si="5"/>
        <v>1</v>
      </c>
      <c r="Y64" s="475">
        <f t="shared" si="6"/>
        <v>3</v>
      </c>
      <c r="Z64" s="436">
        <f t="shared" si="1"/>
        <v>3</v>
      </c>
      <c r="AA64" s="484" t="str">
        <f t="shared" si="7"/>
        <v>Moderado</v>
      </c>
      <c r="AB64" s="429" t="str">
        <f t="shared" si="8"/>
        <v>Moderado</v>
      </c>
      <c r="AC64" s="427" t="s">
        <v>9</v>
      </c>
    </row>
    <row r="65" spans="1:29" s="396" customFormat="1" ht="122.25" customHeight="1" x14ac:dyDescent="0.3">
      <c r="A65" s="424"/>
      <c r="B65" s="425">
        <v>56</v>
      </c>
      <c r="C65" s="805" t="str">
        <f>'3-IDENTIFICACIÓN DEL RIESGO'!B66</f>
        <v>Administración de Bienes y Servicios</v>
      </c>
      <c r="D65" s="806"/>
      <c r="E65" s="426" t="str">
        <f>'3-IDENTIFICACIÓN DEL RIESGO'!E66</f>
        <v>1. Subdirección Administrativa y Financiera.
2. Secretaría General.</v>
      </c>
      <c r="F65" s="803" t="str">
        <f>'3-IDENTIFICACIÓN DEL RIESGO'!G66</f>
        <v>Radicación de solicitud de comisión sin el cumplimiento de requisitos.</v>
      </c>
      <c r="G65" s="804"/>
      <c r="H65" s="427">
        <v>4</v>
      </c>
      <c r="I65" s="427"/>
      <c r="J65" s="427"/>
      <c r="K65" s="427"/>
      <c r="L65" s="427"/>
      <c r="M65" s="427"/>
      <c r="N65" s="427">
        <f t="shared" si="2"/>
        <v>1</v>
      </c>
      <c r="O65" s="483">
        <f t="shared" si="3"/>
        <v>4</v>
      </c>
      <c r="P65" s="430">
        <f t="shared" si="0"/>
        <v>4</v>
      </c>
      <c r="Q65" s="428" t="str">
        <f t="shared" si="4"/>
        <v>Probable</v>
      </c>
      <c r="R65" s="427">
        <v>3</v>
      </c>
      <c r="S65" s="427"/>
      <c r="T65" s="427"/>
      <c r="U65" s="427"/>
      <c r="V65" s="427"/>
      <c r="W65" s="427"/>
      <c r="X65" s="427">
        <f t="shared" si="5"/>
        <v>1</v>
      </c>
      <c r="Y65" s="475">
        <f t="shared" si="6"/>
        <v>3</v>
      </c>
      <c r="Z65" s="436">
        <f t="shared" si="1"/>
        <v>3</v>
      </c>
      <c r="AA65" s="484" t="str">
        <f t="shared" si="7"/>
        <v>Moderado</v>
      </c>
      <c r="AB65" s="429" t="str">
        <f t="shared" si="8"/>
        <v>Alto</v>
      </c>
      <c r="AC65" s="427" t="s">
        <v>9</v>
      </c>
    </row>
    <row r="66" spans="1:29" s="396" customFormat="1" ht="122.25" customHeight="1" x14ac:dyDescent="0.3">
      <c r="A66" s="424"/>
      <c r="B66" s="425">
        <v>57</v>
      </c>
      <c r="C66" s="805" t="str">
        <f>'3-IDENTIFICACIÓN DEL RIESGO'!B67</f>
        <v>Administración de Bienes y Servicios</v>
      </c>
      <c r="D66" s="806"/>
      <c r="E66" s="426" t="str">
        <f>'3-IDENTIFICACIÓN DEL RIESGO'!E67</f>
        <v>1. Subdirección Administrativa y Financiera.
2. Secretaría General.</v>
      </c>
      <c r="F66" s="803" t="str">
        <f>'3-IDENTIFICACIÓN DEL RIESGO'!G67</f>
        <v>Pérdida o daño en la documentación de la Agencia</v>
      </c>
      <c r="G66" s="804"/>
      <c r="H66" s="427">
        <v>2</v>
      </c>
      <c r="I66" s="427"/>
      <c r="J66" s="427"/>
      <c r="K66" s="427"/>
      <c r="L66" s="427"/>
      <c r="M66" s="427"/>
      <c r="N66" s="427">
        <f t="shared" si="2"/>
        <v>1</v>
      </c>
      <c r="O66" s="483">
        <f t="shared" si="3"/>
        <v>2</v>
      </c>
      <c r="P66" s="430">
        <f t="shared" si="0"/>
        <v>2</v>
      </c>
      <c r="Q66" s="428" t="str">
        <f t="shared" si="4"/>
        <v>Improbable</v>
      </c>
      <c r="R66" s="427">
        <v>5</v>
      </c>
      <c r="S66" s="427"/>
      <c r="T66" s="427"/>
      <c r="U66" s="427"/>
      <c r="V66" s="427"/>
      <c r="W66" s="427"/>
      <c r="X66" s="427">
        <f t="shared" si="5"/>
        <v>1</v>
      </c>
      <c r="Y66" s="475">
        <f t="shared" si="6"/>
        <v>5</v>
      </c>
      <c r="Z66" s="436">
        <f t="shared" si="1"/>
        <v>5</v>
      </c>
      <c r="AA66" s="484" t="str">
        <f t="shared" si="7"/>
        <v>Catastrófico</v>
      </c>
      <c r="AB66" s="429" t="str">
        <f t="shared" si="8"/>
        <v>Extremo</v>
      </c>
      <c r="AC66" s="427" t="s">
        <v>9</v>
      </c>
    </row>
    <row r="67" spans="1:29" s="396" customFormat="1" ht="122.25" customHeight="1" x14ac:dyDescent="0.3">
      <c r="A67" s="424"/>
      <c r="B67" s="425">
        <v>58</v>
      </c>
      <c r="C67" s="805" t="str">
        <f>'3-IDENTIFICACIÓN DEL RIESGO'!B68</f>
        <v>Administración de Bienes y Servicios</v>
      </c>
      <c r="D67" s="806"/>
      <c r="E67" s="426" t="str">
        <f>'3-IDENTIFICACIÓN DEL RIESGO'!E68</f>
        <v>1. Subdirección Administrativa y Financiera.
2. Secretaría General.</v>
      </c>
      <c r="F67" s="803" t="str">
        <f>'3-IDENTIFICACIÓN DEL RIESGO'!G68</f>
        <v xml:space="preserve">Asignación incorrecta de documentos en el momento de la radicación. </v>
      </c>
      <c r="G67" s="804"/>
      <c r="H67" s="427">
        <v>3</v>
      </c>
      <c r="I67" s="427"/>
      <c r="J67" s="427"/>
      <c r="K67" s="427"/>
      <c r="L67" s="427"/>
      <c r="M67" s="427"/>
      <c r="N67" s="427">
        <f t="shared" si="2"/>
        <v>1</v>
      </c>
      <c r="O67" s="483">
        <f t="shared" si="3"/>
        <v>3</v>
      </c>
      <c r="P67" s="430">
        <f t="shared" si="0"/>
        <v>3</v>
      </c>
      <c r="Q67" s="428" t="str">
        <f t="shared" si="4"/>
        <v>Posible</v>
      </c>
      <c r="R67" s="427">
        <v>2</v>
      </c>
      <c r="S67" s="427"/>
      <c r="T67" s="427"/>
      <c r="U67" s="427"/>
      <c r="V67" s="427"/>
      <c r="W67" s="427"/>
      <c r="X67" s="427">
        <f t="shared" si="5"/>
        <v>1</v>
      </c>
      <c r="Y67" s="475">
        <f t="shared" si="6"/>
        <v>2</v>
      </c>
      <c r="Z67" s="436">
        <f t="shared" si="1"/>
        <v>2</v>
      </c>
      <c r="AA67" s="484" t="str">
        <f t="shared" si="7"/>
        <v>Menor</v>
      </c>
      <c r="AB67" s="429" t="str">
        <f t="shared" si="8"/>
        <v>Moderado</v>
      </c>
      <c r="AC67" s="427" t="s">
        <v>9</v>
      </c>
    </row>
    <row r="68" spans="1:29" s="396" customFormat="1" ht="122.25" customHeight="1" x14ac:dyDescent="0.3">
      <c r="A68" s="424"/>
      <c r="B68" s="425">
        <v>59</v>
      </c>
      <c r="C68" s="805" t="str">
        <f>'3-IDENTIFICACIÓN DEL RIESGO'!B69</f>
        <v>Administración de Bienes y Servicios</v>
      </c>
      <c r="D68" s="806"/>
      <c r="E68" s="426" t="str">
        <f>'3-IDENTIFICACIÓN DEL RIESGO'!E69</f>
        <v>1. Subdirección Administrativa y Financiera.
2. Secretaría General.</v>
      </c>
      <c r="F68" s="803" t="str">
        <f>'3-IDENTIFICACIÓN DEL RIESGO'!G69</f>
        <v>Demoras en la atención de los requerimientos de expedientes por parte de las dependencias</v>
      </c>
      <c r="G68" s="804"/>
      <c r="H68" s="427">
        <v>4</v>
      </c>
      <c r="I68" s="427"/>
      <c r="J68" s="427"/>
      <c r="K68" s="427"/>
      <c r="L68" s="427"/>
      <c r="M68" s="427"/>
      <c r="N68" s="427">
        <f t="shared" si="2"/>
        <v>1</v>
      </c>
      <c r="O68" s="483">
        <f t="shared" si="3"/>
        <v>4</v>
      </c>
      <c r="P68" s="430">
        <f t="shared" si="0"/>
        <v>4</v>
      </c>
      <c r="Q68" s="428" t="str">
        <f t="shared" si="4"/>
        <v>Probable</v>
      </c>
      <c r="R68" s="427">
        <v>4</v>
      </c>
      <c r="S68" s="427"/>
      <c r="T68" s="427"/>
      <c r="U68" s="427"/>
      <c r="V68" s="427"/>
      <c r="W68" s="427"/>
      <c r="X68" s="427">
        <f t="shared" si="5"/>
        <v>1</v>
      </c>
      <c r="Y68" s="475">
        <f t="shared" si="6"/>
        <v>4</v>
      </c>
      <c r="Z68" s="436">
        <f t="shared" si="1"/>
        <v>4</v>
      </c>
      <c r="AA68" s="484" t="str">
        <f t="shared" si="7"/>
        <v>Mayor</v>
      </c>
      <c r="AB68" s="429" t="str">
        <f t="shared" si="8"/>
        <v>Extremo</v>
      </c>
      <c r="AC68" s="427" t="s">
        <v>9</v>
      </c>
    </row>
    <row r="69" spans="1:29" s="396" customFormat="1" ht="122.25" customHeight="1" x14ac:dyDescent="0.3">
      <c r="A69" s="424"/>
      <c r="B69" s="425">
        <v>60</v>
      </c>
      <c r="C69" s="805" t="str">
        <f>'3-IDENTIFICACIÓN DEL RIESGO'!B70</f>
        <v>Administración de Bienes y Servicios</v>
      </c>
      <c r="D69" s="806"/>
      <c r="E69" s="426" t="str">
        <f>'3-IDENTIFICACIÓN DEL RIESGO'!E70</f>
        <v>1. Subdirección Administrativa y Financiera.
2. Secretaría General.</v>
      </c>
      <c r="F69" s="803" t="str">
        <f>'3-IDENTIFICACIÓN DEL RIESGO'!G70</f>
        <v>Incumplimiento del plan de gestión integral de residuos peligrosos.</v>
      </c>
      <c r="G69" s="804"/>
      <c r="H69" s="427">
        <v>1</v>
      </c>
      <c r="I69" s="427">
        <v>3</v>
      </c>
      <c r="J69" s="427"/>
      <c r="K69" s="427"/>
      <c r="L69" s="427"/>
      <c r="M69" s="427"/>
      <c r="N69" s="427">
        <f t="shared" si="2"/>
        <v>2</v>
      </c>
      <c r="O69" s="483">
        <f t="shared" si="3"/>
        <v>4</v>
      </c>
      <c r="P69" s="430">
        <f t="shared" si="0"/>
        <v>2</v>
      </c>
      <c r="Q69" s="428" t="str">
        <f t="shared" si="4"/>
        <v>Improbable</v>
      </c>
      <c r="R69" s="427">
        <v>5</v>
      </c>
      <c r="S69" s="427">
        <v>5</v>
      </c>
      <c r="T69" s="427"/>
      <c r="U69" s="427"/>
      <c r="V69" s="427"/>
      <c r="W69" s="427"/>
      <c r="X69" s="427">
        <f t="shared" si="5"/>
        <v>2</v>
      </c>
      <c r="Y69" s="475">
        <f t="shared" si="6"/>
        <v>10</v>
      </c>
      <c r="Z69" s="436">
        <f t="shared" si="1"/>
        <v>5</v>
      </c>
      <c r="AA69" s="484" t="str">
        <f t="shared" si="7"/>
        <v>Catastrófico</v>
      </c>
      <c r="AB69" s="429" t="str">
        <f t="shared" si="8"/>
        <v>Extremo</v>
      </c>
      <c r="AC69" s="427" t="s">
        <v>9</v>
      </c>
    </row>
    <row r="70" spans="1:29" s="396" customFormat="1" ht="122.25" customHeight="1" x14ac:dyDescent="0.3">
      <c r="A70" s="424"/>
      <c r="B70" s="425">
        <v>61</v>
      </c>
      <c r="C70" s="805" t="str">
        <f>'3-IDENTIFICACIÓN DEL RIESGO'!B71</f>
        <v>Administración de Bienes y Servicios</v>
      </c>
      <c r="D70" s="806"/>
      <c r="E70" s="426" t="str">
        <f>'3-IDENTIFICACIÓN DEL RIESGO'!E71</f>
        <v>1. Subdirección Administrativa y Financiera.
2. Secretaría General.</v>
      </c>
      <c r="F70" s="803" t="str">
        <f>'3-IDENTIFICACIÓN DEL RIESGO'!G71</f>
        <v>Incumplimiento de requisitos y trámites legales ambientales en la adquisición de bienes y servicios</v>
      </c>
      <c r="G70" s="804"/>
      <c r="H70" s="427">
        <v>4</v>
      </c>
      <c r="I70" s="427">
        <v>4</v>
      </c>
      <c r="J70" s="427"/>
      <c r="K70" s="427"/>
      <c r="L70" s="427"/>
      <c r="M70" s="427"/>
      <c r="N70" s="427">
        <f t="shared" si="2"/>
        <v>2</v>
      </c>
      <c r="O70" s="483">
        <f t="shared" si="3"/>
        <v>8</v>
      </c>
      <c r="P70" s="430">
        <f t="shared" si="0"/>
        <v>4</v>
      </c>
      <c r="Q70" s="428" t="str">
        <f t="shared" si="4"/>
        <v>Probable</v>
      </c>
      <c r="R70" s="427">
        <v>3</v>
      </c>
      <c r="S70" s="427">
        <v>3</v>
      </c>
      <c r="T70" s="427"/>
      <c r="U70" s="427"/>
      <c r="V70" s="427"/>
      <c r="W70" s="427"/>
      <c r="X70" s="427">
        <f t="shared" si="5"/>
        <v>2</v>
      </c>
      <c r="Y70" s="475">
        <f t="shared" si="6"/>
        <v>6</v>
      </c>
      <c r="Z70" s="436">
        <f t="shared" si="1"/>
        <v>3</v>
      </c>
      <c r="AA70" s="484" t="str">
        <f t="shared" si="7"/>
        <v>Moderado</v>
      </c>
      <c r="AB70" s="429" t="str">
        <f t="shared" si="8"/>
        <v>Alto</v>
      </c>
      <c r="AC70" s="427" t="s">
        <v>9</v>
      </c>
    </row>
    <row r="71" spans="1:29" s="396" customFormat="1" ht="122.25" customHeight="1" x14ac:dyDescent="0.3">
      <c r="A71" s="424"/>
      <c r="B71" s="425">
        <v>62</v>
      </c>
      <c r="C71" s="805" t="str">
        <f>'3-IDENTIFICACIÓN DEL RIESGO'!B72</f>
        <v>Administración de Bienes y Servicios</v>
      </c>
      <c r="D71" s="806"/>
      <c r="E71" s="426" t="str">
        <f>'3-IDENTIFICACIÓN DEL RIESGO'!E72</f>
        <v>1. Subdirección Administrativa y Financiera.
2. Secretaría General.</v>
      </c>
      <c r="F71" s="803" t="str">
        <f>'3-IDENTIFICACIÓN DEL RIESGO'!G72</f>
        <v>Desactualización del Sistema de Gestión Ambiental con requisitos legales ambientales.</v>
      </c>
      <c r="G71" s="804"/>
      <c r="H71" s="427">
        <v>1</v>
      </c>
      <c r="I71" s="427">
        <v>3</v>
      </c>
      <c r="J71" s="427"/>
      <c r="K71" s="427"/>
      <c r="L71" s="427"/>
      <c r="M71" s="427"/>
      <c r="N71" s="427">
        <f t="shared" si="2"/>
        <v>2</v>
      </c>
      <c r="O71" s="483">
        <f t="shared" si="3"/>
        <v>4</v>
      </c>
      <c r="P71" s="430">
        <f t="shared" si="0"/>
        <v>2</v>
      </c>
      <c r="Q71" s="428" t="str">
        <f t="shared" si="4"/>
        <v>Improbable</v>
      </c>
      <c r="R71" s="427">
        <v>5</v>
      </c>
      <c r="S71" s="427">
        <v>5</v>
      </c>
      <c r="T71" s="427"/>
      <c r="U71" s="427"/>
      <c r="V71" s="427"/>
      <c r="W71" s="427"/>
      <c r="X71" s="427">
        <f t="shared" si="5"/>
        <v>2</v>
      </c>
      <c r="Y71" s="475">
        <f t="shared" si="6"/>
        <v>10</v>
      </c>
      <c r="Z71" s="436">
        <f t="shared" si="1"/>
        <v>5</v>
      </c>
      <c r="AA71" s="484" t="str">
        <f t="shared" si="7"/>
        <v>Catastrófico</v>
      </c>
      <c r="AB71" s="429" t="str">
        <f t="shared" si="8"/>
        <v>Extremo</v>
      </c>
      <c r="AC71" s="427" t="s">
        <v>9</v>
      </c>
    </row>
    <row r="72" spans="1:29" s="396" customFormat="1" ht="122.25" customHeight="1" x14ac:dyDescent="0.3">
      <c r="A72" s="424"/>
      <c r="B72" s="425">
        <v>63</v>
      </c>
      <c r="C72" s="805" t="str">
        <f>'3-IDENTIFICACIÓN DEL RIESGO'!B73</f>
        <v>Administración de Bienes y Servicios</v>
      </c>
      <c r="D72" s="806"/>
      <c r="E72" s="426" t="str">
        <f>'3-IDENTIFICACIÓN DEL RIESGO'!E73</f>
        <v>1. Subdirección Administrativa y Financiera.
2. Secretaría General.</v>
      </c>
      <c r="F72" s="803" t="str">
        <f>'3-IDENTIFICACIÓN DEL RIESGO'!G73</f>
        <v>Disposición de residuos sin cumplir las prácticas establecidas en la entidad</v>
      </c>
      <c r="G72" s="804"/>
      <c r="H72" s="427">
        <v>5</v>
      </c>
      <c r="I72" s="427">
        <v>5</v>
      </c>
      <c r="J72" s="427"/>
      <c r="K72" s="427"/>
      <c r="L72" s="427"/>
      <c r="M72" s="427"/>
      <c r="N72" s="427">
        <f t="shared" si="2"/>
        <v>2</v>
      </c>
      <c r="O72" s="483">
        <f t="shared" si="3"/>
        <v>10</v>
      </c>
      <c r="P72" s="430">
        <f t="shared" si="0"/>
        <v>5</v>
      </c>
      <c r="Q72" s="428" t="str">
        <f t="shared" si="4"/>
        <v>Casi seguro</v>
      </c>
      <c r="R72" s="427">
        <v>3</v>
      </c>
      <c r="S72" s="427">
        <v>3</v>
      </c>
      <c r="T72" s="427"/>
      <c r="U72" s="427"/>
      <c r="V72" s="427"/>
      <c r="W72" s="427"/>
      <c r="X72" s="427">
        <f t="shared" si="5"/>
        <v>2</v>
      </c>
      <c r="Y72" s="475">
        <f t="shared" si="6"/>
        <v>6</v>
      </c>
      <c r="Z72" s="436">
        <f t="shared" si="1"/>
        <v>3</v>
      </c>
      <c r="AA72" s="484" t="str">
        <f t="shared" si="7"/>
        <v>Moderado</v>
      </c>
      <c r="AB72" s="429" t="str">
        <f t="shared" si="8"/>
        <v>Extremo</v>
      </c>
      <c r="AC72" s="427" t="s">
        <v>9</v>
      </c>
    </row>
    <row r="73" spans="1:29" s="396" customFormat="1" ht="122.25" customHeight="1" x14ac:dyDescent="0.3">
      <c r="A73" s="424"/>
      <c r="B73" s="425">
        <v>64</v>
      </c>
      <c r="C73" s="805" t="str">
        <f>'3-IDENTIFICACIÓN DEL RIESGO'!B74</f>
        <v>Gestión Financiera</v>
      </c>
      <c r="D73" s="806"/>
      <c r="E73" s="426" t="str">
        <f>'3-IDENTIFICACIÓN DEL RIESGO'!E74</f>
        <v xml:space="preserve">1. Secretaría General.
2. Subdirección Administrativa y Financiera.
3. Subdirección de Administración de Tierras de la Nación.
4. Oficina de Planeación </v>
      </c>
      <c r="F73" s="803" t="str">
        <f>'3-IDENTIFICACIÓN DEL RIESGO'!G74</f>
        <v>Registro de gastos y pagos sin cumplimiento de requisitos legales</v>
      </c>
      <c r="G73" s="804"/>
      <c r="H73" s="427">
        <v>2</v>
      </c>
      <c r="I73" s="427"/>
      <c r="J73" s="427"/>
      <c r="K73" s="427"/>
      <c r="L73" s="427"/>
      <c r="M73" s="427"/>
      <c r="N73" s="427">
        <f t="shared" si="2"/>
        <v>1</v>
      </c>
      <c r="O73" s="483">
        <f t="shared" si="3"/>
        <v>2</v>
      </c>
      <c r="P73" s="430">
        <f t="shared" si="0"/>
        <v>2</v>
      </c>
      <c r="Q73" s="428" t="str">
        <f t="shared" si="4"/>
        <v>Improbable</v>
      </c>
      <c r="R73" s="427">
        <v>4</v>
      </c>
      <c r="S73" s="427"/>
      <c r="T73" s="427"/>
      <c r="U73" s="427"/>
      <c r="V73" s="427"/>
      <c r="W73" s="427"/>
      <c r="X73" s="427">
        <f t="shared" si="5"/>
        <v>1</v>
      </c>
      <c r="Y73" s="475">
        <f t="shared" si="6"/>
        <v>4</v>
      </c>
      <c r="Z73" s="436">
        <f t="shared" ref="Z73:Z86" si="9">Y73/X73</f>
        <v>4</v>
      </c>
      <c r="AA73" s="484" t="str">
        <f t="shared" si="7"/>
        <v>Mayor</v>
      </c>
      <c r="AB73" s="429" t="str">
        <f t="shared" si="8"/>
        <v>Alto</v>
      </c>
      <c r="AC73" s="427" t="s">
        <v>9</v>
      </c>
    </row>
    <row r="74" spans="1:29" s="396" customFormat="1" ht="122.25" customHeight="1" x14ac:dyDescent="0.3">
      <c r="A74" s="424"/>
      <c r="B74" s="425">
        <v>65</v>
      </c>
      <c r="C74" s="805" t="str">
        <f>'3-IDENTIFICACIÓN DEL RIESGO'!B75</f>
        <v>Gestión Financiera</v>
      </c>
      <c r="D74" s="806"/>
      <c r="E74" s="426" t="str">
        <f>'3-IDENTIFICACIÓN DEL RIESGO'!E75</f>
        <v xml:space="preserve">1. Secretaría General.
2. Subdirección Administrativa y Financiera.
3. Subdirección de Administración de Tierras de la Nación.
4. Oficina de Planeación </v>
      </c>
      <c r="F74" s="803" t="str">
        <f>'3-IDENTIFICACIÓN DEL RIESGO'!G75</f>
        <v>Programación del PAC que no corresponde a las necesidades reales</v>
      </c>
      <c r="G74" s="804"/>
      <c r="H74" s="427">
        <v>1</v>
      </c>
      <c r="I74" s="427"/>
      <c r="J74" s="427"/>
      <c r="K74" s="427"/>
      <c r="L74" s="427"/>
      <c r="M74" s="427"/>
      <c r="N74" s="427">
        <f t="shared" si="2"/>
        <v>1</v>
      </c>
      <c r="O74" s="483">
        <f t="shared" si="3"/>
        <v>1</v>
      </c>
      <c r="P74" s="430">
        <f t="shared" ref="P74:P86" si="10">O74/N74</f>
        <v>1</v>
      </c>
      <c r="Q74" s="428" t="str">
        <f t="shared" si="4"/>
        <v>Rara vez</v>
      </c>
      <c r="R74" s="427">
        <v>4</v>
      </c>
      <c r="S74" s="427"/>
      <c r="T74" s="427"/>
      <c r="U74" s="427"/>
      <c r="V74" s="427"/>
      <c r="W74" s="427"/>
      <c r="X74" s="427">
        <f t="shared" si="5"/>
        <v>1</v>
      </c>
      <c r="Y74" s="475">
        <f t="shared" si="6"/>
        <v>4</v>
      </c>
      <c r="Z74" s="436">
        <f t="shared" si="9"/>
        <v>4</v>
      </c>
      <c r="AA74" s="484" t="str">
        <f t="shared" si="7"/>
        <v>Mayor</v>
      </c>
      <c r="AB74" s="429" t="str">
        <f t="shared" si="8"/>
        <v>Alto</v>
      </c>
      <c r="AC74" s="427" t="s">
        <v>9</v>
      </c>
    </row>
    <row r="75" spans="1:29" s="396" customFormat="1" ht="122.25" customHeight="1" x14ac:dyDescent="0.3">
      <c r="A75" s="424"/>
      <c r="B75" s="425">
        <v>66</v>
      </c>
      <c r="C75" s="805" t="str">
        <f>'3-IDENTIFICACIÓN DEL RIESGO'!B76</f>
        <v>Gestión Financiera</v>
      </c>
      <c r="D75" s="806"/>
      <c r="E75" s="426" t="str">
        <f>'3-IDENTIFICACIÓN DEL RIESGO'!E76</f>
        <v xml:space="preserve">1. Secretaría General.
2. Subdirección Administrativa y Financiera.
3. Subdirección de Administración de Tierras de la Nación.
4. Oficina de Planeación </v>
      </c>
      <c r="F75" s="803" t="str">
        <f>'3-IDENTIFICACIÓN DEL RIESGO'!G76</f>
        <v xml:space="preserve">Generación de obligaciones con inconsistencias en la aplicación de las deducciones tributarias </v>
      </c>
      <c r="G75" s="804"/>
      <c r="H75" s="427">
        <v>1</v>
      </c>
      <c r="I75" s="427"/>
      <c r="J75" s="427"/>
      <c r="K75" s="427"/>
      <c r="L75" s="427"/>
      <c r="M75" s="427"/>
      <c r="N75" s="427">
        <f t="shared" ref="N75:N86" si="11">COUNT(H75:M75)</f>
        <v>1</v>
      </c>
      <c r="O75" s="483">
        <f t="shared" ref="O75:O86" si="12">+SUM(H75:M75)</f>
        <v>1</v>
      </c>
      <c r="P75" s="430">
        <f t="shared" si="10"/>
        <v>1</v>
      </c>
      <c r="Q75" s="428" t="str">
        <f t="shared" ref="Q75:Q86" si="13">IF(P75&lt;=1,"Rara vez",IF(P75&lt;=2,"Improbable",IF(P75&lt;=3,"Posible",IF(P75&lt;=4,"Probable",IF(P75&gt;4,"Casi seguro")))))</f>
        <v>Rara vez</v>
      </c>
      <c r="R75" s="427">
        <v>4</v>
      </c>
      <c r="S75" s="427"/>
      <c r="T75" s="427"/>
      <c r="U75" s="427"/>
      <c r="V75" s="427"/>
      <c r="W75" s="427"/>
      <c r="X75" s="427">
        <f t="shared" ref="X75:X83" si="14">COUNT(R75:W75)</f>
        <v>1</v>
      </c>
      <c r="Y75" s="475">
        <f t="shared" ref="Y75:Y83" si="15">+SUM(R75:W75)</f>
        <v>4</v>
      </c>
      <c r="Z75" s="436">
        <f t="shared" si="9"/>
        <v>4</v>
      </c>
      <c r="AA75" s="484" t="str">
        <f t="shared" ref="AA75:AA86" si="16">IF(Z75&lt;=1,"Insignificante",IF(Z75&lt;=2,"Menor",IF(Z75&lt;=3,"Moderado",IF(Z75&lt;=4,"Mayor",IF(Z75&gt;4,"Catastrófico")))))</f>
        <v>Mayor</v>
      </c>
      <c r="AB75" s="429" t="str">
        <f t="shared" ref="AB75:AB86" si="17">IF(OR(AND(AA75="Insignificante",Q75="Rara Vez"),AND(AA75="Insignificante",Q75="Improbable"),AND(AA75="Insignificante",Q75="Posible"),AND(AA75="Menor",Q75="Rara Vez"),AND(AA75="Menor",Q75="Improbable")),"Bajo",IF(OR(AND(AA75="Insignificante",Q75="Probable"),AND(AA75="Menor",Q75="Posible"),AND(AA75="Moderado",Q75="Rara Vez"),AND(AA75="Moderado",Q75="Improbable")),"Moderado",IF(OR(AND(AA75="Menor",Q75="Probable"),AND(AA75="Menor",Q75="Casi Seguro"),AND(AA75="Mayor",Q75="Improbable"),AND(AA75="Mayor",Q75="Rara Vez"),AND(AA75="Moderado",Q75="Probable"),AND(AA75="Insignificante",Q75="Casi Seguro"),AND(AA75="Moderado",Q75="Posible")),"Alto",IF(OR(AND(AA75="Moderado",Q75="Casi Seguro"),AND(AA75="Mayor",Q75="Posible"),AND(AA75="Mayor",Q75="Probable"),AND(AA75="Mayor",Q75="Casi Seguro"),AND(AA75="Catastrófico",Q75="Rara Vez"),AND(AA75="Catastrófico",Q75="Improbable"),AND(AA75="Catastrófico",Q75="Posible"),AND(AA75="Catastrófico",Q75="Casi Seguro"),AND(AA75="Catastrófico",Q75="Probable")),"Extremo"))))</f>
        <v>Alto</v>
      </c>
      <c r="AC75" s="427" t="s">
        <v>9</v>
      </c>
    </row>
    <row r="76" spans="1:29" s="396" customFormat="1" ht="122.25" customHeight="1" x14ac:dyDescent="0.3">
      <c r="A76" s="424"/>
      <c r="B76" s="425">
        <v>67</v>
      </c>
      <c r="C76" s="805" t="str">
        <f>'3-IDENTIFICACIÓN DEL RIESGO'!B77</f>
        <v>Gestión Financiera</v>
      </c>
      <c r="D76" s="806"/>
      <c r="E76" s="426" t="str">
        <f>'3-IDENTIFICACIÓN DEL RIESGO'!E77</f>
        <v xml:space="preserve">1. Secretaría General.
2. Subdirección Administrativa y Financiera.
3. Subdirección de Administración de Tierras de la Nación.
4. Oficina de Planeación </v>
      </c>
      <c r="F76" s="803" t="str">
        <f>'3-IDENTIFICACIÓN DEL RIESGO'!G77</f>
        <v>Generar Estados Financieros que no sean razonables</v>
      </c>
      <c r="G76" s="804"/>
      <c r="H76" s="427">
        <v>1</v>
      </c>
      <c r="I76" s="427"/>
      <c r="J76" s="427"/>
      <c r="K76" s="427"/>
      <c r="L76" s="427"/>
      <c r="M76" s="427"/>
      <c r="N76" s="427">
        <f t="shared" si="11"/>
        <v>1</v>
      </c>
      <c r="O76" s="483">
        <f t="shared" si="12"/>
        <v>1</v>
      </c>
      <c r="P76" s="430">
        <f t="shared" si="10"/>
        <v>1</v>
      </c>
      <c r="Q76" s="428" t="str">
        <f t="shared" si="13"/>
        <v>Rara vez</v>
      </c>
      <c r="R76" s="427">
        <v>4</v>
      </c>
      <c r="S76" s="427"/>
      <c r="T76" s="427"/>
      <c r="U76" s="427"/>
      <c r="V76" s="427"/>
      <c r="W76" s="427"/>
      <c r="X76" s="427">
        <f t="shared" si="14"/>
        <v>1</v>
      </c>
      <c r="Y76" s="475">
        <f t="shared" si="15"/>
        <v>4</v>
      </c>
      <c r="Z76" s="436">
        <f t="shared" si="9"/>
        <v>4</v>
      </c>
      <c r="AA76" s="484" t="str">
        <f t="shared" si="16"/>
        <v>Mayor</v>
      </c>
      <c r="AB76" s="429" t="str">
        <f t="shared" si="17"/>
        <v>Alto</v>
      </c>
      <c r="AC76" s="427" t="s">
        <v>9</v>
      </c>
    </row>
    <row r="77" spans="1:29" s="396" customFormat="1" ht="122.25" customHeight="1" x14ac:dyDescent="0.3">
      <c r="A77" s="424"/>
      <c r="B77" s="425">
        <v>68</v>
      </c>
      <c r="C77" s="805" t="str">
        <f>'3-IDENTIFICACIÓN DEL RIESGO'!B78</f>
        <v>Gestión Financiera</v>
      </c>
      <c r="D77" s="806"/>
      <c r="E77" s="426" t="str">
        <f>'3-IDENTIFICACIÓN DEL RIESGO'!E78</f>
        <v xml:space="preserve">1. Secretaría General.
2. Subdirección Administrativa y Financiera.
3. Subdirección de Administración de Tierras de la Nación.
4. Oficina de Planeación </v>
      </c>
      <c r="F77" s="803" t="str">
        <f>'3-IDENTIFICACIÓN DEL RIESGO'!G78</f>
        <v>Imprecisiones en la información oficial de la cartera a cargo de la ANT</v>
      </c>
      <c r="G77" s="804"/>
      <c r="H77" s="427">
        <v>2</v>
      </c>
      <c r="I77" s="427"/>
      <c r="J77" s="427"/>
      <c r="K77" s="427"/>
      <c r="L77" s="427"/>
      <c r="M77" s="427"/>
      <c r="N77" s="427">
        <f t="shared" si="11"/>
        <v>1</v>
      </c>
      <c r="O77" s="483">
        <f t="shared" si="12"/>
        <v>2</v>
      </c>
      <c r="P77" s="430">
        <f t="shared" si="10"/>
        <v>2</v>
      </c>
      <c r="Q77" s="428" t="str">
        <f t="shared" si="13"/>
        <v>Improbable</v>
      </c>
      <c r="R77" s="427">
        <v>4</v>
      </c>
      <c r="S77" s="427"/>
      <c r="T77" s="427"/>
      <c r="U77" s="427"/>
      <c r="V77" s="427"/>
      <c r="W77" s="427"/>
      <c r="X77" s="427">
        <f t="shared" si="14"/>
        <v>1</v>
      </c>
      <c r="Y77" s="475">
        <f t="shared" si="15"/>
        <v>4</v>
      </c>
      <c r="Z77" s="436">
        <f t="shared" si="9"/>
        <v>4</v>
      </c>
      <c r="AA77" s="484" t="str">
        <f t="shared" si="16"/>
        <v>Mayor</v>
      </c>
      <c r="AB77" s="429" t="str">
        <f t="shared" si="17"/>
        <v>Alto</v>
      </c>
      <c r="AC77" s="427" t="s">
        <v>9</v>
      </c>
    </row>
    <row r="78" spans="1:29" s="396" customFormat="1" ht="122.25" customHeight="1" x14ac:dyDescent="0.3">
      <c r="A78" s="424"/>
      <c r="B78" s="425">
        <v>69</v>
      </c>
      <c r="C78" s="805" t="str">
        <f>'3-IDENTIFICACIÓN DEL RIESGO'!B79</f>
        <v>Gestión Financiera</v>
      </c>
      <c r="D78" s="806"/>
      <c r="E78" s="426" t="str">
        <f>'3-IDENTIFICACIÓN DEL RIESGO'!E79</f>
        <v xml:space="preserve">1. Secretaría General.
2. Subdirección Administrativa y Financiera.
3. Subdirección de Administración de Tierras de la Nación.
4. Oficina de Planeación </v>
      </c>
      <c r="F78" s="803" t="str">
        <f>'3-IDENTIFICACIÓN DEL RIESGO'!G79</f>
        <v>Fallas en la constitución de la reserva presupuestal</v>
      </c>
      <c r="G78" s="804"/>
      <c r="H78" s="427">
        <v>2</v>
      </c>
      <c r="I78" s="427"/>
      <c r="J78" s="427"/>
      <c r="K78" s="427"/>
      <c r="L78" s="427"/>
      <c r="M78" s="427"/>
      <c r="N78" s="427">
        <f t="shared" si="11"/>
        <v>1</v>
      </c>
      <c r="O78" s="483">
        <f t="shared" si="12"/>
        <v>2</v>
      </c>
      <c r="P78" s="430">
        <f t="shared" si="10"/>
        <v>2</v>
      </c>
      <c r="Q78" s="428" t="str">
        <f t="shared" si="13"/>
        <v>Improbable</v>
      </c>
      <c r="R78" s="427">
        <v>5</v>
      </c>
      <c r="S78" s="427"/>
      <c r="T78" s="427"/>
      <c r="U78" s="427"/>
      <c r="V78" s="427"/>
      <c r="W78" s="427"/>
      <c r="X78" s="427">
        <f t="shared" si="14"/>
        <v>1</v>
      </c>
      <c r="Y78" s="475">
        <f t="shared" si="15"/>
        <v>5</v>
      </c>
      <c r="Z78" s="436">
        <f t="shared" si="9"/>
        <v>5</v>
      </c>
      <c r="AA78" s="484" t="str">
        <f t="shared" si="16"/>
        <v>Catastrófico</v>
      </c>
      <c r="AB78" s="429" t="str">
        <f t="shared" si="17"/>
        <v>Extremo</v>
      </c>
      <c r="AC78" s="427" t="s">
        <v>9</v>
      </c>
    </row>
    <row r="79" spans="1:29" s="396" customFormat="1" ht="122.25" customHeight="1" x14ac:dyDescent="0.3">
      <c r="A79" s="424"/>
      <c r="B79" s="425">
        <v>70</v>
      </c>
      <c r="C79" s="805" t="str">
        <f>'3-IDENTIFICACIÓN DEL RIESGO'!B80</f>
        <v>Seguimiento, Evaluación y Mejora</v>
      </c>
      <c r="D79" s="806"/>
      <c r="E79" s="426" t="str">
        <f>'3-IDENTIFICACIÓN DEL RIESGO'!E80</f>
        <v xml:space="preserve">1. Oficina de Control Interno.
2. Oficina de Planeación.
3. Oficina del Inspector de Gestión de Tierras.
4. Secretaría General
</v>
      </c>
      <c r="F79" s="803" t="str">
        <f>'3-IDENTIFICACIÓN DEL RIESGO'!G80</f>
        <v xml:space="preserve">Incumplimiento y no conformidad de reportes e informes de avance de planes de acción y proyectos de inversión </v>
      </c>
      <c r="G79" s="804"/>
      <c r="H79" s="427">
        <v>4</v>
      </c>
      <c r="I79" s="427">
        <v>4</v>
      </c>
      <c r="J79" s="427"/>
      <c r="K79" s="427"/>
      <c r="L79" s="427"/>
      <c r="M79" s="427"/>
      <c r="N79" s="427">
        <f t="shared" si="11"/>
        <v>2</v>
      </c>
      <c r="O79" s="483">
        <f t="shared" si="12"/>
        <v>8</v>
      </c>
      <c r="P79" s="430">
        <f t="shared" si="10"/>
        <v>4</v>
      </c>
      <c r="Q79" s="428" t="str">
        <f t="shared" si="13"/>
        <v>Probable</v>
      </c>
      <c r="R79" s="427">
        <v>3</v>
      </c>
      <c r="S79" s="427">
        <v>3</v>
      </c>
      <c r="T79" s="427"/>
      <c r="U79" s="427"/>
      <c r="V79" s="427"/>
      <c r="W79" s="427"/>
      <c r="X79" s="427">
        <f t="shared" si="14"/>
        <v>2</v>
      </c>
      <c r="Y79" s="475">
        <f t="shared" si="15"/>
        <v>6</v>
      </c>
      <c r="Z79" s="436">
        <f t="shared" si="9"/>
        <v>3</v>
      </c>
      <c r="AA79" s="484" t="str">
        <f t="shared" si="16"/>
        <v>Moderado</v>
      </c>
      <c r="AB79" s="429" t="str">
        <f t="shared" si="17"/>
        <v>Alto</v>
      </c>
      <c r="AC79" s="427" t="s">
        <v>9</v>
      </c>
    </row>
    <row r="80" spans="1:29" s="396" customFormat="1" ht="122.25" customHeight="1" x14ac:dyDescent="0.3">
      <c r="A80" s="424"/>
      <c r="B80" s="425">
        <v>71</v>
      </c>
      <c r="C80" s="805" t="str">
        <f>'3-IDENTIFICACIÓN DEL RIESGO'!B81</f>
        <v>Seguimiento, Evaluación y Mejora</v>
      </c>
      <c r="D80" s="806"/>
      <c r="E80" s="426" t="str">
        <f>'3-IDENTIFICACIÓN DEL RIESGO'!E81</f>
        <v xml:space="preserve">1. Oficina de Control Interno.
2. Oficina de Planeación.
3. Oficina del Inspector de Gestión de Tierras.
4. Secretaría General
</v>
      </c>
      <c r="F80" s="803" t="str">
        <f>'3-IDENTIFICACIÓN DEL RIESGO'!G81</f>
        <v>Liberación de productos no conformes con los requisitos.</v>
      </c>
      <c r="G80" s="804"/>
      <c r="H80" s="427">
        <v>5</v>
      </c>
      <c r="I80" s="427">
        <v>5</v>
      </c>
      <c r="J80" s="427"/>
      <c r="K80" s="427"/>
      <c r="L80" s="427"/>
      <c r="M80" s="427"/>
      <c r="N80" s="427">
        <f t="shared" si="11"/>
        <v>2</v>
      </c>
      <c r="O80" s="483">
        <f t="shared" si="12"/>
        <v>10</v>
      </c>
      <c r="P80" s="430">
        <f t="shared" si="10"/>
        <v>5</v>
      </c>
      <c r="Q80" s="428" t="str">
        <f t="shared" si="13"/>
        <v>Casi seguro</v>
      </c>
      <c r="R80" s="427">
        <v>4</v>
      </c>
      <c r="S80" s="427">
        <v>4</v>
      </c>
      <c r="T80" s="427"/>
      <c r="U80" s="427"/>
      <c r="V80" s="427"/>
      <c r="W80" s="427"/>
      <c r="X80" s="427">
        <f t="shared" si="14"/>
        <v>2</v>
      </c>
      <c r="Y80" s="475">
        <f t="shared" si="15"/>
        <v>8</v>
      </c>
      <c r="Z80" s="436">
        <f t="shared" si="9"/>
        <v>4</v>
      </c>
      <c r="AA80" s="484" t="str">
        <f t="shared" si="16"/>
        <v>Mayor</v>
      </c>
      <c r="AB80" s="429" t="str">
        <f t="shared" si="17"/>
        <v>Extremo</v>
      </c>
      <c r="AC80" s="427" t="s">
        <v>9</v>
      </c>
    </row>
    <row r="81" spans="1:29" s="396" customFormat="1" ht="122.25" customHeight="1" x14ac:dyDescent="0.3">
      <c r="A81" s="424"/>
      <c r="B81" s="425">
        <v>72</v>
      </c>
      <c r="C81" s="805" t="str">
        <f>'3-IDENTIFICACIÓN DEL RIESGO'!B82</f>
        <v>Seguimiento, Evaluación y Mejora</v>
      </c>
      <c r="D81" s="806"/>
      <c r="E81" s="426" t="str">
        <f>'3-IDENTIFICACIÓN DEL RIESGO'!E82</f>
        <v xml:space="preserve">1. Oficina de Control Interno.
2. Oficina de Planeación.
3. Oficina del Inspector de Gestión de Tierras.
4. Secretaría General
</v>
      </c>
      <c r="F81" s="803" t="str">
        <f>'3-IDENTIFICACIÓN DEL RIESGO'!G82</f>
        <v>Incumplimiento del Plan Anual de Auditoría Interna.</v>
      </c>
      <c r="G81" s="804"/>
      <c r="H81" s="427">
        <v>3</v>
      </c>
      <c r="I81" s="427"/>
      <c r="J81" s="427"/>
      <c r="K81" s="427"/>
      <c r="L81" s="427"/>
      <c r="M81" s="427"/>
      <c r="N81" s="427">
        <f t="shared" si="11"/>
        <v>1</v>
      </c>
      <c r="O81" s="483">
        <f t="shared" si="12"/>
        <v>3</v>
      </c>
      <c r="P81" s="430">
        <f t="shared" si="10"/>
        <v>3</v>
      </c>
      <c r="Q81" s="428" t="str">
        <f t="shared" si="13"/>
        <v>Posible</v>
      </c>
      <c r="R81" s="427">
        <v>4</v>
      </c>
      <c r="S81" s="427"/>
      <c r="T81" s="427"/>
      <c r="U81" s="427"/>
      <c r="V81" s="427"/>
      <c r="W81" s="427"/>
      <c r="X81" s="427">
        <f t="shared" si="14"/>
        <v>1</v>
      </c>
      <c r="Y81" s="475">
        <f t="shared" si="15"/>
        <v>4</v>
      </c>
      <c r="Z81" s="436">
        <f t="shared" si="9"/>
        <v>4</v>
      </c>
      <c r="AA81" s="484" t="str">
        <f t="shared" si="16"/>
        <v>Mayor</v>
      </c>
      <c r="AB81" s="429" t="str">
        <f t="shared" si="17"/>
        <v>Extremo</v>
      </c>
      <c r="AC81" s="427" t="s">
        <v>9</v>
      </c>
    </row>
    <row r="82" spans="1:29" s="396" customFormat="1" ht="122.25" customHeight="1" x14ac:dyDescent="0.3">
      <c r="A82" s="424"/>
      <c r="B82" s="425">
        <v>73</v>
      </c>
      <c r="C82" s="805" t="str">
        <f>'3-IDENTIFICACIÓN DEL RIESGO'!B83</f>
        <v>Seguimiento, Evaluación y Mejora</v>
      </c>
      <c r="D82" s="806"/>
      <c r="E82" s="426" t="str">
        <f>'3-IDENTIFICACIÓN DEL RIESGO'!E83</f>
        <v xml:space="preserve">1. Oficina de Control Interno.
2. Oficina de Planeación.
3. Oficina del Inspector de Gestión de Tierras.
4. Secretaría General
</v>
      </c>
      <c r="F82" s="803" t="str">
        <f>'3-IDENTIFICACIÓN DEL RIESGO'!G83</f>
        <v>Incumplimiento en la ejecución del cronograma de monitoreo de los planes de mejoramiento</v>
      </c>
      <c r="G82" s="804"/>
      <c r="H82" s="427">
        <v>3</v>
      </c>
      <c r="I82" s="427"/>
      <c r="J82" s="427"/>
      <c r="K82" s="427"/>
      <c r="L82" s="427"/>
      <c r="M82" s="427"/>
      <c r="N82" s="427">
        <f t="shared" si="11"/>
        <v>1</v>
      </c>
      <c r="O82" s="483">
        <f t="shared" si="12"/>
        <v>3</v>
      </c>
      <c r="P82" s="430">
        <f t="shared" si="10"/>
        <v>3</v>
      </c>
      <c r="Q82" s="428" t="str">
        <f t="shared" si="13"/>
        <v>Posible</v>
      </c>
      <c r="R82" s="427">
        <v>4</v>
      </c>
      <c r="S82" s="427"/>
      <c r="T82" s="427"/>
      <c r="U82" s="427"/>
      <c r="V82" s="427"/>
      <c r="W82" s="427"/>
      <c r="X82" s="427">
        <f t="shared" si="14"/>
        <v>1</v>
      </c>
      <c r="Y82" s="475">
        <f t="shared" si="15"/>
        <v>4</v>
      </c>
      <c r="Z82" s="436">
        <f t="shared" si="9"/>
        <v>4</v>
      </c>
      <c r="AA82" s="484" t="str">
        <f t="shared" si="16"/>
        <v>Mayor</v>
      </c>
      <c r="AB82" s="429" t="str">
        <f t="shared" si="17"/>
        <v>Extremo</v>
      </c>
      <c r="AC82" s="427" t="s">
        <v>9</v>
      </c>
    </row>
    <row r="83" spans="1:29" s="396" customFormat="1" ht="122.25" customHeight="1" x14ac:dyDescent="0.3">
      <c r="A83" s="424"/>
      <c r="B83" s="425">
        <v>74</v>
      </c>
      <c r="C83" s="805" t="str">
        <f>'3-IDENTIFICACIÓN DEL RIESGO'!B84</f>
        <v>Seguimiento, Evaluación y Mejora</v>
      </c>
      <c r="D83" s="806"/>
      <c r="E83" s="426" t="str">
        <f>'3-IDENTIFICACIÓN DEL RIESGO'!E84</f>
        <v xml:space="preserve">1. Oficina de Control Interno.
2. Oficina de Planeación.
3. Oficina del Inspector de Gestión de Tierras.
4. Secretaría General
</v>
      </c>
      <c r="F83" s="803" t="str">
        <f>'3-IDENTIFICACIÓN DEL RIESGO'!G84</f>
        <v>Incumplimiento en la ejecución de los planes y proyectos Institucionales.</v>
      </c>
      <c r="G83" s="804"/>
      <c r="H83" s="427">
        <v>4</v>
      </c>
      <c r="I83" s="427">
        <v>4</v>
      </c>
      <c r="J83" s="427"/>
      <c r="K83" s="427"/>
      <c r="L83" s="427"/>
      <c r="M83" s="427"/>
      <c r="N83" s="427">
        <f t="shared" si="11"/>
        <v>2</v>
      </c>
      <c r="O83" s="483">
        <f t="shared" si="12"/>
        <v>8</v>
      </c>
      <c r="P83" s="430">
        <f t="shared" si="10"/>
        <v>4</v>
      </c>
      <c r="Q83" s="428" t="str">
        <f t="shared" si="13"/>
        <v>Probable</v>
      </c>
      <c r="R83" s="427">
        <v>5</v>
      </c>
      <c r="S83" s="427">
        <v>5</v>
      </c>
      <c r="T83" s="427"/>
      <c r="U83" s="427"/>
      <c r="V83" s="427"/>
      <c r="W83" s="427"/>
      <c r="X83" s="427">
        <f t="shared" si="14"/>
        <v>2</v>
      </c>
      <c r="Y83" s="475">
        <f t="shared" si="15"/>
        <v>10</v>
      </c>
      <c r="Z83" s="436">
        <f t="shared" si="9"/>
        <v>5</v>
      </c>
      <c r="AA83" s="484" t="str">
        <f t="shared" si="16"/>
        <v>Catastrófico</v>
      </c>
      <c r="AB83" s="429" t="str">
        <f t="shared" si="17"/>
        <v>Extremo</v>
      </c>
      <c r="AC83" s="427" t="s">
        <v>9</v>
      </c>
    </row>
    <row r="84" spans="1:29" ht="59.25" customHeight="1" x14ac:dyDescent="0.25">
      <c r="B84" s="454">
        <v>75</v>
      </c>
      <c r="C84" s="837">
        <f>'3-IDENTIFICACIÓN DEL RIESGO'!B85</f>
        <v>0</v>
      </c>
      <c r="D84" s="838"/>
      <c r="E84" s="455">
        <f>'3-IDENTIFICACIÓN DEL RIESGO'!E85</f>
        <v>0</v>
      </c>
      <c r="F84" s="810">
        <f>'3-IDENTIFICACIÓN DEL RIESGO'!G85</f>
        <v>0</v>
      </c>
      <c r="G84" s="811"/>
      <c r="H84" s="456"/>
      <c r="I84" s="456"/>
      <c r="J84" s="456"/>
      <c r="K84" s="456"/>
      <c r="L84" s="456"/>
      <c r="M84" s="456"/>
      <c r="N84" s="427">
        <f t="shared" si="11"/>
        <v>0</v>
      </c>
      <c r="O84" s="483">
        <f t="shared" si="12"/>
        <v>0</v>
      </c>
      <c r="P84" s="430" t="e">
        <f t="shared" si="10"/>
        <v>#DIV/0!</v>
      </c>
      <c r="Q84" s="428" t="e">
        <f t="shared" si="13"/>
        <v>#DIV/0!</v>
      </c>
      <c r="R84" s="456"/>
      <c r="S84" s="456"/>
      <c r="T84" s="456"/>
      <c r="U84" s="456"/>
      <c r="V84" s="456"/>
      <c r="W84" s="456"/>
      <c r="X84" s="456"/>
      <c r="Y84" s="371">
        <f t="shared" ref="Y84:Y86" si="18">R84+S84+T84+U84+V84+W84</f>
        <v>0</v>
      </c>
      <c r="Z84" s="371" t="e">
        <f t="shared" si="9"/>
        <v>#DIV/0!</v>
      </c>
      <c r="AA84" s="484" t="e">
        <f t="shared" si="16"/>
        <v>#DIV/0!</v>
      </c>
      <c r="AB84" s="429" t="e">
        <f t="shared" si="17"/>
        <v>#DIV/0!</v>
      </c>
      <c r="AC84" s="456"/>
    </row>
    <row r="85" spans="1:29" ht="59.25" customHeight="1" x14ac:dyDescent="0.25">
      <c r="B85" s="454">
        <v>76</v>
      </c>
      <c r="C85" s="837">
        <f>'3-IDENTIFICACIÓN DEL RIESGO'!B86</f>
        <v>0</v>
      </c>
      <c r="D85" s="838"/>
      <c r="E85" s="455">
        <f>'3-IDENTIFICACIÓN DEL RIESGO'!E86</f>
        <v>0</v>
      </c>
      <c r="F85" s="810">
        <f>'3-IDENTIFICACIÓN DEL RIESGO'!G86</f>
        <v>0</v>
      </c>
      <c r="G85" s="811"/>
      <c r="H85" s="456"/>
      <c r="I85" s="456"/>
      <c r="J85" s="456"/>
      <c r="K85" s="456"/>
      <c r="L85" s="456"/>
      <c r="M85" s="456"/>
      <c r="N85" s="427">
        <f t="shared" si="11"/>
        <v>0</v>
      </c>
      <c r="O85" s="483">
        <f t="shared" si="12"/>
        <v>0</v>
      </c>
      <c r="P85" s="430" t="e">
        <f t="shared" si="10"/>
        <v>#DIV/0!</v>
      </c>
      <c r="Q85" s="428" t="e">
        <f t="shared" si="13"/>
        <v>#DIV/0!</v>
      </c>
      <c r="R85" s="456"/>
      <c r="S85" s="456"/>
      <c r="T85" s="456"/>
      <c r="U85" s="456"/>
      <c r="V85" s="456"/>
      <c r="W85" s="456"/>
      <c r="X85" s="456"/>
      <c r="Y85" s="371">
        <f t="shared" si="18"/>
        <v>0</v>
      </c>
      <c r="Z85" s="371" t="e">
        <f t="shared" si="9"/>
        <v>#DIV/0!</v>
      </c>
      <c r="AA85" s="484" t="e">
        <f t="shared" si="16"/>
        <v>#DIV/0!</v>
      </c>
      <c r="AB85" s="429" t="e">
        <f t="shared" si="17"/>
        <v>#DIV/0!</v>
      </c>
      <c r="AC85" s="456"/>
    </row>
    <row r="86" spans="1:29" ht="59.25" customHeight="1" x14ac:dyDescent="0.25">
      <c r="B86" s="454">
        <v>77</v>
      </c>
      <c r="C86" s="811">
        <f>'3-IDENTIFICACIÓN DEL RIESGO'!B87</f>
        <v>0</v>
      </c>
      <c r="D86" s="839"/>
      <c r="E86" s="462">
        <f>'3-IDENTIFICACIÓN DEL RIESGO'!E87</f>
        <v>0</v>
      </c>
      <c r="F86" s="810">
        <f>'3-IDENTIFICACIÓN DEL RIESGO'!G87</f>
        <v>0</v>
      </c>
      <c r="G86" s="811"/>
      <c r="H86" s="456"/>
      <c r="I86" s="456"/>
      <c r="J86" s="456"/>
      <c r="K86" s="456"/>
      <c r="L86" s="456"/>
      <c r="M86" s="456"/>
      <c r="N86" s="427">
        <f t="shared" si="11"/>
        <v>0</v>
      </c>
      <c r="O86" s="483">
        <f t="shared" si="12"/>
        <v>0</v>
      </c>
      <c r="P86" s="430" t="e">
        <f t="shared" si="10"/>
        <v>#DIV/0!</v>
      </c>
      <c r="Q86" s="428" t="e">
        <f t="shared" si="13"/>
        <v>#DIV/0!</v>
      </c>
      <c r="R86" s="456"/>
      <c r="S86" s="456"/>
      <c r="T86" s="456"/>
      <c r="U86" s="456"/>
      <c r="V86" s="456"/>
      <c r="W86" s="456"/>
      <c r="X86" s="456"/>
      <c r="Y86" s="371">
        <f t="shared" si="18"/>
        <v>0</v>
      </c>
      <c r="Z86" s="371" t="e">
        <f t="shared" si="9"/>
        <v>#DIV/0!</v>
      </c>
      <c r="AA86" s="484" t="e">
        <f t="shared" si="16"/>
        <v>#DIV/0!</v>
      </c>
      <c r="AB86" s="429" t="e">
        <f t="shared" si="17"/>
        <v>#DIV/0!</v>
      </c>
      <c r="AC86" s="456"/>
    </row>
    <row r="87" spans="1:29" ht="44.25" customHeight="1" x14ac:dyDescent="0.25">
      <c r="C87" s="463"/>
      <c r="D87" s="464"/>
      <c r="E87" s="464"/>
      <c r="F87" s="464"/>
      <c r="G87" s="465"/>
      <c r="H87" s="465"/>
      <c r="I87" s="465"/>
      <c r="J87" s="465"/>
      <c r="K87" s="465"/>
      <c r="L87" s="465"/>
      <c r="M87" s="465"/>
      <c r="N87" s="465"/>
      <c r="O87" s="465"/>
      <c r="P87" s="478"/>
      <c r="Q87" s="465"/>
      <c r="R87" s="465"/>
      <c r="S87" s="465"/>
      <c r="T87" s="465"/>
      <c r="U87" s="465"/>
      <c r="V87" s="465"/>
      <c r="W87" s="465"/>
      <c r="X87" s="465"/>
      <c r="Y87" s="465"/>
      <c r="Z87" s="465"/>
      <c r="AA87" s="465"/>
      <c r="AB87" s="466"/>
      <c r="AC87" s="467"/>
    </row>
    <row r="88" spans="1:29" ht="27" customHeight="1" x14ac:dyDescent="0.25">
      <c r="C88" s="463"/>
      <c r="D88" s="466"/>
      <c r="E88" s="466"/>
      <c r="F88" s="466"/>
      <c r="G88" s="466"/>
      <c r="H88" s="466"/>
      <c r="I88" s="466"/>
      <c r="J88" s="466"/>
      <c r="K88" s="466"/>
      <c r="L88" s="466"/>
      <c r="M88" s="466"/>
      <c r="N88" s="466"/>
      <c r="O88" s="466"/>
      <c r="P88" s="479"/>
      <c r="Q88" s="466"/>
      <c r="R88" s="466"/>
      <c r="S88" s="466"/>
      <c r="T88" s="466"/>
      <c r="U88" s="466"/>
      <c r="V88" s="466"/>
      <c r="W88" s="466"/>
      <c r="X88" s="466"/>
      <c r="Y88" s="466"/>
      <c r="Z88" s="466"/>
      <c r="AA88" s="466"/>
      <c r="AB88" s="466"/>
      <c r="AC88" s="467"/>
    </row>
    <row r="89" spans="1:29" ht="16.5" thickBot="1" x14ac:dyDescent="0.3">
      <c r="C89" s="468"/>
      <c r="D89" s="469"/>
      <c r="E89" s="469"/>
      <c r="F89" s="469"/>
      <c r="G89" s="469"/>
      <c r="H89" s="469"/>
      <c r="I89" s="469"/>
      <c r="J89" s="469"/>
      <c r="K89" s="469"/>
      <c r="L89" s="469"/>
      <c r="M89" s="469"/>
      <c r="N89" s="469"/>
      <c r="O89" s="469"/>
      <c r="P89" s="480"/>
      <c r="Q89" s="469"/>
      <c r="R89" s="469"/>
      <c r="S89" s="469"/>
      <c r="T89" s="469"/>
      <c r="U89" s="469"/>
      <c r="V89" s="469"/>
      <c r="W89" s="469"/>
      <c r="X89" s="469"/>
      <c r="Y89" s="469"/>
      <c r="Z89" s="469"/>
      <c r="AA89" s="469"/>
      <c r="AB89" s="469"/>
      <c r="AC89" s="470"/>
    </row>
  </sheetData>
  <sheetProtection autoFilter="0" pivotTables="0"/>
  <dataConsolidate/>
  <mergeCells count="173">
    <mergeCell ref="C82:D82"/>
    <mergeCell ref="C83:D83"/>
    <mergeCell ref="C84:D84"/>
    <mergeCell ref="C85:D85"/>
    <mergeCell ref="C86:D86"/>
    <mergeCell ref="C70:D70"/>
    <mergeCell ref="C71:D71"/>
    <mergeCell ref="C72:D72"/>
    <mergeCell ref="C73:D73"/>
    <mergeCell ref="C74:D74"/>
    <mergeCell ref="C75:D75"/>
    <mergeCell ref="C76:D76"/>
    <mergeCell ref="C77:D77"/>
    <mergeCell ref="C78:D78"/>
    <mergeCell ref="C64:D64"/>
    <mergeCell ref="C65:D65"/>
    <mergeCell ref="C66:D66"/>
    <mergeCell ref="C67:D67"/>
    <mergeCell ref="C68:D68"/>
    <mergeCell ref="C69:D69"/>
    <mergeCell ref="C79:D79"/>
    <mergeCell ref="C80:D80"/>
    <mergeCell ref="C81:D81"/>
    <mergeCell ref="C55:D55"/>
    <mergeCell ref="C56:D56"/>
    <mergeCell ref="C57:D57"/>
    <mergeCell ref="C58:D58"/>
    <mergeCell ref="C59:D59"/>
    <mergeCell ref="C60:D60"/>
    <mergeCell ref="C61:D61"/>
    <mergeCell ref="C62:D62"/>
    <mergeCell ref="C63:D63"/>
    <mergeCell ref="C46:D46"/>
    <mergeCell ref="C47:D47"/>
    <mergeCell ref="C48:D48"/>
    <mergeCell ref="C49:D49"/>
    <mergeCell ref="C50:D50"/>
    <mergeCell ref="C51:D51"/>
    <mergeCell ref="C52:D52"/>
    <mergeCell ref="C53:D53"/>
    <mergeCell ref="C54:D54"/>
    <mergeCell ref="F85:G85"/>
    <mergeCell ref="F86:G86"/>
    <mergeCell ref="C5:AC5"/>
    <mergeCell ref="C2:E4"/>
    <mergeCell ref="F2:G2"/>
    <mergeCell ref="F3:G3"/>
    <mergeCell ref="F4:G4"/>
    <mergeCell ref="C6:AC6"/>
    <mergeCell ref="C7:AC7"/>
    <mergeCell ref="C8:D9"/>
    <mergeCell ref="E8:E9"/>
    <mergeCell ref="F8:G9"/>
    <mergeCell ref="AC8:AC9"/>
    <mergeCell ref="AB8:AB9"/>
    <mergeCell ref="Q8:Q9"/>
    <mergeCell ref="F18:G18"/>
    <mergeCell ref="F17:G17"/>
    <mergeCell ref="C10:D10"/>
    <mergeCell ref="C11:D11"/>
    <mergeCell ref="C12:D12"/>
    <mergeCell ref="F10:G10"/>
    <mergeCell ref="C43:D43"/>
    <mergeCell ref="C44:D44"/>
    <mergeCell ref="C45:D45"/>
    <mergeCell ref="F80:G80"/>
    <mergeCell ref="F27:G27"/>
    <mergeCell ref="F25:G25"/>
    <mergeCell ref="F26:G26"/>
    <mergeCell ref="F13:G13"/>
    <mergeCell ref="C16:D16"/>
    <mergeCell ref="C17:D17"/>
    <mergeCell ref="C18:D18"/>
    <mergeCell ref="C19:D19"/>
    <mergeCell ref="C20:D20"/>
    <mergeCell ref="C21:D21"/>
    <mergeCell ref="C22:D22"/>
    <mergeCell ref="C23:D23"/>
    <mergeCell ref="C24:D24"/>
    <mergeCell ref="C25:D25"/>
    <mergeCell ref="C26:D26"/>
    <mergeCell ref="C27:D27"/>
    <mergeCell ref="F14:G14"/>
    <mergeCell ref="F15:G15"/>
    <mergeCell ref="C13:D13"/>
    <mergeCell ref="C14:D14"/>
    <mergeCell ref="C15:D15"/>
    <mergeCell ref="F24:G24"/>
    <mergeCell ref="F23:G23"/>
    <mergeCell ref="F83:G83"/>
    <mergeCell ref="F84:G84"/>
    <mergeCell ref="F76:G76"/>
    <mergeCell ref="F61:G61"/>
    <mergeCell ref="F57:G57"/>
    <mergeCell ref="F72:G72"/>
    <mergeCell ref="F67:G67"/>
    <mergeCell ref="F70:G70"/>
    <mergeCell ref="F73:G73"/>
    <mergeCell ref="F74:G74"/>
    <mergeCell ref="F75:G75"/>
    <mergeCell ref="F66:G66"/>
    <mergeCell ref="F63:G63"/>
    <mergeCell ref="F71:G71"/>
    <mergeCell ref="F68:G68"/>
    <mergeCell ref="F62:G62"/>
    <mergeCell ref="F64:G64"/>
    <mergeCell ref="F65:G65"/>
    <mergeCell ref="F69:G69"/>
    <mergeCell ref="F82:G82"/>
    <mergeCell ref="F81:G81"/>
    <mergeCell ref="F77:G77"/>
    <mergeCell ref="F78:G78"/>
    <mergeCell ref="F79:G79"/>
    <mergeCell ref="F52:G52"/>
    <mergeCell ref="F53:G53"/>
    <mergeCell ref="F54:G54"/>
    <mergeCell ref="F58:G58"/>
    <mergeCell ref="F59:G59"/>
    <mergeCell ref="F60:G60"/>
    <mergeCell ref="F55:G55"/>
    <mergeCell ref="F56:G56"/>
    <mergeCell ref="F30:G30"/>
    <mergeCell ref="F34:G34"/>
    <mergeCell ref="F35:G35"/>
    <mergeCell ref="F36:G36"/>
    <mergeCell ref="F37:G37"/>
    <mergeCell ref="F51:G51"/>
    <mergeCell ref="F46:G46"/>
    <mergeCell ref="F41:G41"/>
    <mergeCell ref="F39:G39"/>
    <mergeCell ref="F38:G38"/>
    <mergeCell ref="F40:G40"/>
    <mergeCell ref="F42:G42"/>
    <mergeCell ref="F43:G43"/>
    <mergeCell ref="F45:G45"/>
    <mergeCell ref="F44:G44"/>
    <mergeCell ref="C37:D37"/>
    <mergeCell ref="C38:D38"/>
    <mergeCell ref="C39:D39"/>
    <mergeCell ref="C40:D40"/>
    <mergeCell ref="C41:D41"/>
    <mergeCell ref="C42:D42"/>
    <mergeCell ref="H8:P8"/>
    <mergeCell ref="R8:Z8"/>
    <mergeCell ref="AA8:AA9"/>
    <mergeCell ref="F29:G29"/>
    <mergeCell ref="F11:G11"/>
    <mergeCell ref="F12:G12"/>
    <mergeCell ref="C28:D28"/>
    <mergeCell ref="C29:D29"/>
    <mergeCell ref="C30:D30"/>
    <mergeCell ref="C31:D31"/>
    <mergeCell ref="C32:D32"/>
    <mergeCell ref="C33:D33"/>
    <mergeCell ref="C34:D34"/>
    <mergeCell ref="C35:D35"/>
    <mergeCell ref="C36:D36"/>
    <mergeCell ref="H4:AA4"/>
    <mergeCell ref="H3:AA3"/>
    <mergeCell ref="H2:AA2"/>
    <mergeCell ref="F47:G47"/>
    <mergeCell ref="F48:G48"/>
    <mergeCell ref="F49:G49"/>
    <mergeCell ref="F50:G50"/>
    <mergeCell ref="F16:G16"/>
    <mergeCell ref="F19:G19"/>
    <mergeCell ref="F20:G20"/>
    <mergeCell ref="F21:G21"/>
    <mergeCell ref="F22:G22"/>
    <mergeCell ref="F33:G33"/>
    <mergeCell ref="F32:G32"/>
    <mergeCell ref="F28:G28"/>
    <mergeCell ref="F31:G31"/>
  </mergeCells>
  <conditionalFormatting sqref="AB10:AB86">
    <cfRule type="containsText" dxfId="231" priority="1" operator="containsText" text="Moderado">
      <formula>NOT(ISERROR(SEARCH("Moderado",AB10)))</formula>
    </cfRule>
    <cfRule type="containsText" dxfId="230" priority="2" operator="containsText" text="Alto">
      <formula>NOT(ISERROR(SEARCH("Alto",AB10)))</formula>
    </cfRule>
    <cfRule type="containsText" dxfId="229" priority="3" operator="containsText" text="Extremo">
      <formula>NOT(ISERROR(SEARCH("Extremo",AB10)))</formula>
    </cfRule>
  </conditionalFormatting>
  <dataValidations count="1">
    <dataValidation allowBlank="1" showDropDown="1" showInputMessage="1" showErrorMessage="1" sqref="Q10:Q86" xr:uid="{00000000-0002-0000-0400-000000000000}"/>
  </dataValidation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'0 - CRITERIOS'!$C$50:$C$53</xm:f>
          </x14:formula1>
          <xm:sqref>AC10:AC86</xm:sqref>
        </x14:dataValidation>
        <x14:dataValidation type="list" allowBlank="1" showInputMessage="1" showErrorMessage="1" xr:uid="{00000000-0002-0000-0400-000002000000}">
          <x14:formula1>
            <xm:f>'0 - CRITERIOS'!$C$28:$C$33</xm:f>
          </x14:formula1>
          <xm:sqref>H10:M86 R10:W86</xm:sqref>
        </x14:dataValidation>
        <x14:dataValidation type="list" allowBlank="1" showInputMessage="1" showErrorMessage="1" xr:uid="{00000000-0002-0000-0400-000003000000}">
          <x14:formula1>
            <xm:f>'0 - CRITERIOS'!$C$29:$C$34</xm:f>
          </x14:formula1>
          <xm:sqref>X84:X86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T244"/>
  <sheetViews>
    <sheetView topLeftCell="L54" zoomScaleNormal="100" workbookViewId="0">
      <selection activeCell="M57" sqref="M57"/>
    </sheetView>
  </sheetViews>
  <sheetFormatPr baseColWidth="10" defaultColWidth="11.42578125" defaultRowHeight="18.75" x14ac:dyDescent="0.3"/>
  <cols>
    <col min="1" max="1" width="2.140625" style="25" customWidth="1"/>
    <col min="2" max="2" width="7" style="25" customWidth="1"/>
    <col min="3" max="3" width="24.28515625" style="372" customWidth="1"/>
    <col min="4" max="4" width="29.85546875" style="372" customWidth="1"/>
    <col min="5" max="5" width="19.7109375" style="372" customWidth="1"/>
    <col min="6" max="6" width="18.42578125" style="372" customWidth="1"/>
    <col min="7" max="7" width="32.85546875" style="372" customWidth="1"/>
    <col min="8" max="8" width="27.140625" style="373" customWidth="1"/>
    <col min="9" max="9" width="67.140625" style="372" customWidth="1"/>
    <col min="10" max="10" width="65.28515625" style="372" customWidth="1"/>
    <col min="11" max="11" width="49.7109375" style="372" customWidth="1"/>
    <col min="12" max="12" width="37.85546875" style="372" customWidth="1"/>
    <col min="13" max="13" width="40.42578125" style="372" customWidth="1"/>
    <col min="14" max="14" width="15.5703125" style="372" customWidth="1"/>
    <col min="15" max="15" width="14.28515625" style="372" customWidth="1"/>
    <col min="16" max="16" width="17.5703125" style="372" customWidth="1"/>
    <col min="17" max="23" width="15.140625" style="372" customWidth="1"/>
    <col min="24" max="24" width="25.140625" style="372" customWidth="1"/>
    <col min="25" max="25" width="12.85546875" style="372" customWidth="1"/>
    <col min="26" max="26" width="19.7109375" style="372" customWidth="1"/>
    <col min="27" max="27" width="11.85546875" style="372" customWidth="1"/>
    <col min="28" max="28" width="17.5703125" style="372" customWidth="1"/>
    <col min="29" max="29" width="23.42578125" style="372" customWidth="1"/>
    <col min="30" max="30" width="66" style="372" customWidth="1"/>
    <col min="31" max="31" width="29.28515625" style="372" customWidth="1"/>
    <col min="32" max="33" width="28.140625" style="372" customWidth="1"/>
    <col min="34" max="34" width="23.28515625" style="374" customWidth="1"/>
    <col min="35" max="35" width="27.28515625" style="374" customWidth="1"/>
    <col min="36" max="36" width="30.140625" style="372" customWidth="1"/>
    <col min="37" max="37" width="24.140625" style="372" customWidth="1"/>
    <col min="38" max="38" width="26.85546875" style="372" customWidth="1"/>
    <col min="39" max="40" width="30.140625" style="372" customWidth="1"/>
    <col min="41" max="41" width="28.7109375" style="372" customWidth="1"/>
    <col min="42" max="43" width="30.140625" style="372" customWidth="1"/>
    <col min="44" max="44" width="18.28515625" style="372" customWidth="1"/>
    <col min="45" max="45" width="16.5703125" style="372" customWidth="1"/>
    <col min="46" max="46" width="36.7109375" style="375" customWidth="1"/>
    <col min="47" max="47" width="16.42578125" style="25" customWidth="1"/>
    <col min="48" max="16384" width="11.42578125" style="25"/>
  </cols>
  <sheetData>
    <row r="1" spans="2:46" ht="6" customHeight="1" thickBot="1" x14ac:dyDescent="0.35"/>
    <row r="2" spans="2:46" ht="39" customHeight="1" thickTop="1" x14ac:dyDescent="0.3">
      <c r="C2" s="880"/>
      <c r="D2" s="881"/>
      <c r="E2" s="884" t="s">
        <v>148</v>
      </c>
      <c r="F2" s="884"/>
      <c r="G2" s="885" t="s">
        <v>585</v>
      </c>
      <c r="H2" s="885"/>
      <c r="I2" s="885"/>
      <c r="J2" s="885"/>
      <c r="K2" s="885"/>
      <c r="L2" s="885"/>
      <c r="M2" s="885"/>
      <c r="N2" s="885"/>
      <c r="O2" s="885"/>
      <c r="P2" s="885"/>
      <c r="Q2" s="885"/>
      <c r="R2" s="885"/>
      <c r="S2" s="885"/>
      <c r="T2" s="885"/>
      <c r="U2" s="885"/>
      <c r="V2" s="885"/>
      <c r="W2" s="885"/>
      <c r="X2" s="885"/>
      <c r="Y2" s="885"/>
      <c r="Z2" s="885"/>
      <c r="AA2" s="885"/>
      <c r="AB2" s="885"/>
      <c r="AC2" s="885"/>
      <c r="AD2" s="885"/>
      <c r="AE2" s="885"/>
      <c r="AF2" s="885"/>
      <c r="AG2" s="885"/>
      <c r="AH2" s="885"/>
      <c r="AI2" s="885"/>
      <c r="AJ2" s="885"/>
      <c r="AK2" s="885"/>
      <c r="AL2" s="885"/>
      <c r="AM2" s="885"/>
      <c r="AN2" s="885"/>
      <c r="AO2" s="885"/>
      <c r="AP2" s="885"/>
      <c r="AQ2" s="885"/>
      <c r="AR2" s="884" t="s">
        <v>149</v>
      </c>
      <c r="AS2" s="884"/>
      <c r="AT2" s="376" t="s">
        <v>588</v>
      </c>
    </row>
    <row r="3" spans="2:46" ht="27.75" customHeight="1" x14ac:dyDescent="0.3">
      <c r="C3" s="882"/>
      <c r="D3" s="883"/>
      <c r="E3" s="886" t="s">
        <v>150</v>
      </c>
      <c r="F3" s="886"/>
      <c r="G3" s="887" t="s">
        <v>586</v>
      </c>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7"/>
      <c r="AG3" s="887"/>
      <c r="AH3" s="887"/>
      <c r="AI3" s="887"/>
      <c r="AJ3" s="887"/>
      <c r="AK3" s="887"/>
      <c r="AL3" s="887"/>
      <c r="AM3" s="887"/>
      <c r="AN3" s="887"/>
      <c r="AO3" s="887"/>
      <c r="AP3" s="887"/>
      <c r="AQ3" s="887"/>
      <c r="AR3" s="886" t="s">
        <v>151</v>
      </c>
      <c r="AS3" s="886"/>
      <c r="AT3" s="377">
        <v>2</v>
      </c>
    </row>
    <row r="4" spans="2:46" ht="42" customHeight="1" thickBot="1" x14ac:dyDescent="0.35">
      <c r="C4" s="882"/>
      <c r="D4" s="883"/>
      <c r="E4" s="869" t="s">
        <v>152</v>
      </c>
      <c r="F4" s="869"/>
      <c r="G4" s="870" t="s">
        <v>606</v>
      </c>
      <c r="H4" s="870"/>
      <c r="I4" s="870"/>
      <c r="J4" s="870"/>
      <c r="K4" s="870"/>
      <c r="L4" s="870"/>
      <c r="M4" s="870"/>
      <c r="N4" s="870"/>
      <c r="O4" s="870"/>
      <c r="P4" s="870"/>
      <c r="Q4" s="870"/>
      <c r="R4" s="870"/>
      <c r="S4" s="870"/>
      <c r="T4" s="870"/>
      <c r="U4" s="870"/>
      <c r="V4" s="870"/>
      <c r="W4" s="870"/>
      <c r="X4" s="870"/>
      <c r="Y4" s="870"/>
      <c r="Z4" s="870"/>
      <c r="AA4" s="870"/>
      <c r="AB4" s="870"/>
      <c r="AC4" s="870"/>
      <c r="AD4" s="870"/>
      <c r="AE4" s="870"/>
      <c r="AF4" s="870"/>
      <c r="AG4" s="870"/>
      <c r="AH4" s="870"/>
      <c r="AI4" s="870"/>
      <c r="AJ4" s="870"/>
      <c r="AK4" s="870"/>
      <c r="AL4" s="870"/>
      <c r="AM4" s="870"/>
      <c r="AN4" s="870"/>
      <c r="AO4" s="870"/>
      <c r="AP4" s="870"/>
      <c r="AQ4" s="870"/>
      <c r="AR4" s="888" t="s">
        <v>874</v>
      </c>
      <c r="AS4" s="889"/>
      <c r="AT4" s="378">
        <v>43776</v>
      </c>
    </row>
    <row r="5" spans="2:46" ht="62.25" customHeight="1" thickBot="1" x14ac:dyDescent="0.35">
      <c r="C5" s="871" t="s">
        <v>186</v>
      </c>
      <c r="D5" s="872"/>
      <c r="E5" s="872"/>
      <c r="F5" s="872"/>
      <c r="G5" s="872"/>
      <c r="H5" s="872"/>
      <c r="I5" s="872"/>
      <c r="J5" s="872"/>
      <c r="K5" s="872"/>
      <c r="L5" s="872"/>
      <c r="M5" s="872"/>
      <c r="N5" s="872"/>
      <c r="O5" s="872"/>
      <c r="P5" s="872"/>
      <c r="Q5" s="872"/>
      <c r="R5" s="872"/>
      <c r="S5" s="872"/>
      <c r="T5" s="872"/>
      <c r="U5" s="872"/>
      <c r="V5" s="872"/>
      <c r="W5" s="872"/>
      <c r="X5" s="872"/>
      <c r="Y5" s="872"/>
      <c r="Z5" s="872"/>
      <c r="AA5" s="872"/>
      <c r="AB5" s="872"/>
      <c r="AC5" s="872"/>
      <c r="AD5" s="872"/>
      <c r="AE5" s="872"/>
      <c r="AF5" s="872"/>
      <c r="AG5" s="872"/>
      <c r="AH5" s="872"/>
      <c r="AI5" s="872"/>
      <c r="AJ5" s="872"/>
      <c r="AK5" s="872"/>
      <c r="AL5" s="872"/>
      <c r="AM5" s="872"/>
      <c r="AN5" s="872"/>
      <c r="AO5" s="872"/>
      <c r="AP5" s="872"/>
      <c r="AQ5" s="872"/>
      <c r="AR5" s="872"/>
      <c r="AS5" s="872"/>
      <c r="AT5" s="873"/>
    </row>
    <row r="6" spans="2:46" ht="23.25" customHeight="1" thickBot="1" x14ac:dyDescent="0.35">
      <c r="C6" s="874" t="s">
        <v>820</v>
      </c>
      <c r="D6" s="875"/>
      <c r="E6" s="875"/>
      <c r="F6" s="875"/>
      <c r="G6" s="875"/>
      <c r="H6" s="875"/>
      <c r="I6" s="875"/>
      <c r="J6" s="875"/>
      <c r="K6" s="875"/>
      <c r="L6" s="875"/>
      <c r="M6" s="875"/>
      <c r="N6" s="875"/>
      <c r="O6" s="875"/>
      <c r="P6" s="875"/>
      <c r="Q6" s="875"/>
      <c r="R6" s="875"/>
      <c r="S6" s="875"/>
      <c r="T6" s="875"/>
      <c r="U6" s="875"/>
      <c r="V6" s="875"/>
      <c r="W6" s="875"/>
      <c r="X6" s="875"/>
      <c r="Y6" s="875"/>
      <c r="Z6" s="875"/>
      <c r="AA6" s="875"/>
      <c r="AB6" s="875"/>
      <c r="AC6" s="875"/>
      <c r="AD6" s="875"/>
      <c r="AE6" s="875"/>
      <c r="AF6" s="875"/>
      <c r="AG6" s="875"/>
      <c r="AH6" s="875"/>
      <c r="AI6" s="875"/>
      <c r="AJ6" s="875"/>
      <c r="AK6" s="875"/>
      <c r="AL6" s="875"/>
      <c r="AM6" s="875"/>
      <c r="AN6" s="875"/>
      <c r="AO6" s="875"/>
      <c r="AP6" s="875"/>
      <c r="AQ6" s="875"/>
      <c r="AR6" s="875"/>
      <c r="AS6" s="875"/>
      <c r="AT6" s="876"/>
    </row>
    <row r="7" spans="2:46" ht="27.75" customHeight="1" thickBot="1" x14ac:dyDescent="0.35">
      <c r="C7" s="877" t="s">
        <v>188</v>
      </c>
      <c r="D7" s="878"/>
      <c r="E7" s="878"/>
      <c r="F7" s="878"/>
      <c r="G7" s="878"/>
      <c r="H7" s="878"/>
      <c r="I7" s="878"/>
      <c r="J7" s="878"/>
      <c r="K7" s="878"/>
      <c r="L7" s="878"/>
      <c r="M7" s="878"/>
      <c r="N7" s="878"/>
      <c r="O7" s="878"/>
      <c r="P7" s="878"/>
      <c r="Q7" s="878"/>
      <c r="R7" s="878"/>
      <c r="S7" s="878"/>
      <c r="T7" s="878"/>
      <c r="U7" s="878"/>
      <c r="V7" s="878"/>
      <c r="W7" s="878"/>
      <c r="X7" s="878"/>
      <c r="Y7" s="878"/>
      <c r="Z7" s="878"/>
      <c r="AA7" s="878"/>
      <c r="AB7" s="878"/>
      <c r="AC7" s="878"/>
      <c r="AD7" s="878"/>
      <c r="AE7" s="878"/>
      <c r="AF7" s="878"/>
      <c r="AG7" s="878"/>
      <c r="AH7" s="878"/>
      <c r="AI7" s="878"/>
      <c r="AJ7" s="878"/>
      <c r="AK7" s="878"/>
      <c r="AL7" s="878"/>
      <c r="AM7" s="878"/>
      <c r="AN7" s="878"/>
      <c r="AO7" s="878"/>
      <c r="AP7" s="878"/>
      <c r="AQ7" s="878"/>
      <c r="AR7" s="878"/>
      <c r="AS7" s="878"/>
      <c r="AT7" s="879"/>
    </row>
    <row r="8" spans="2:46" ht="45" customHeight="1" thickTop="1" thickBot="1" x14ac:dyDescent="0.35">
      <c r="C8" s="911" t="s">
        <v>152</v>
      </c>
      <c r="D8" s="913" t="s">
        <v>183</v>
      </c>
      <c r="E8" s="914" t="s">
        <v>182</v>
      </c>
      <c r="F8" s="915"/>
      <c r="G8" s="928" t="s">
        <v>187</v>
      </c>
      <c r="H8" s="929"/>
      <c r="I8" s="929"/>
      <c r="J8" s="929"/>
      <c r="K8" s="929"/>
      <c r="L8" s="929"/>
      <c r="M8" s="930"/>
      <c r="N8" s="894" t="s">
        <v>201</v>
      </c>
      <c r="O8" s="895"/>
      <c r="P8" s="895"/>
      <c r="Q8" s="895"/>
      <c r="R8" s="895"/>
      <c r="S8" s="895"/>
      <c r="T8" s="895"/>
      <c r="U8" s="895"/>
      <c r="V8" s="895"/>
      <c r="W8" s="895"/>
      <c r="X8" s="895"/>
      <c r="Y8" s="895"/>
      <c r="Z8" s="895"/>
      <c r="AA8" s="895"/>
      <c r="AB8" s="895"/>
      <c r="AC8" s="896"/>
      <c r="AD8" s="379" t="s">
        <v>213</v>
      </c>
      <c r="AE8" s="931" t="s">
        <v>266</v>
      </c>
      <c r="AF8" s="932"/>
      <c r="AG8" s="900" t="s">
        <v>352</v>
      </c>
      <c r="AH8" s="935" t="s">
        <v>157</v>
      </c>
      <c r="AI8" s="936"/>
      <c r="AJ8" s="900" t="s">
        <v>158</v>
      </c>
      <c r="AK8" s="935" t="s">
        <v>1858</v>
      </c>
      <c r="AL8" s="935" t="s">
        <v>1859</v>
      </c>
      <c r="AM8" s="897" t="s">
        <v>277</v>
      </c>
      <c r="AN8" s="900" t="s">
        <v>159</v>
      </c>
      <c r="AO8" s="935" t="s">
        <v>1860</v>
      </c>
      <c r="AP8" s="935" t="s">
        <v>1861</v>
      </c>
      <c r="AQ8" s="920" t="s">
        <v>278</v>
      </c>
      <c r="AR8" s="923" t="s">
        <v>276</v>
      </c>
      <c r="AS8" s="924"/>
      <c r="AT8" s="940" t="s">
        <v>185</v>
      </c>
    </row>
    <row r="9" spans="2:46" ht="77.25" customHeight="1" thickBot="1" x14ac:dyDescent="0.35">
      <c r="C9" s="912"/>
      <c r="D9" s="893"/>
      <c r="E9" s="916"/>
      <c r="F9" s="917"/>
      <c r="G9" s="918" t="s">
        <v>879</v>
      </c>
      <c r="H9" s="892" t="s">
        <v>189</v>
      </c>
      <c r="I9" s="892" t="s">
        <v>190</v>
      </c>
      <c r="J9" s="890" t="s">
        <v>1862</v>
      </c>
      <c r="K9" s="890" t="s">
        <v>1863</v>
      </c>
      <c r="L9" s="892" t="s">
        <v>191</v>
      </c>
      <c r="M9" s="907" t="s">
        <v>192</v>
      </c>
      <c r="N9" s="909" t="s">
        <v>1864</v>
      </c>
      <c r="O9" s="910"/>
      <c r="P9" s="905" t="s">
        <v>1865</v>
      </c>
      <c r="Q9" s="910"/>
      <c r="R9" s="905" t="s">
        <v>1866</v>
      </c>
      <c r="S9" s="910"/>
      <c r="T9" s="905" t="s">
        <v>1867</v>
      </c>
      <c r="U9" s="906"/>
      <c r="V9" s="905" t="s">
        <v>1868</v>
      </c>
      <c r="W9" s="906"/>
      <c r="X9" s="905" t="s">
        <v>1869</v>
      </c>
      <c r="Y9" s="906"/>
      <c r="Z9" s="905" t="s">
        <v>1870</v>
      </c>
      <c r="AA9" s="906"/>
      <c r="AB9" s="892" t="s">
        <v>203</v>
      </c>
      <c r="AC9" s="907" t="s">
        <v>202</v>
      </c>
      <c r="AD9" s="903" t="s">
        <v>1871</v>
      </c>
      <c r="AE9" s="933"/>
      <c r="AF9" s="934"/>
      <c r="AG9" s="901"/>
      <c r="AH9" s="937"/>
      <c r="AI9" s="938"/>
      <c r="AJ9" s="901"/>
      <c r="AK9" s="937"/>
      <c r="AL9" s="937"/>
      <c r="AM9" s="898"/>
      <c r="AN9" s="901"/>
      <c r="AO9" s="937"/>
      <c r="AP9" s="937"/>
      <c r="AQ9" s="921"/>
      <c r="AR9" s="925"/>
      <c r="AS9" s="926"/>
      <c r="AT9" s="941"/>
    </row>
    <row r="10" spans="2:46" ht="38.25" customHeight="1" thickBot="1" x14ac:dyDescent="0.35">
      <c r="C10" s="912"/>
      <c r="D10" s="893"/>
      <c r="E10" s="916"/>
      <c r="F10" s="917"/>
      <c r="G10" s="919"/>
      <c r="H10" s="893"/>
      <c r="I10" s="893"/>
      <c r="J10" s="891"/>
      <c r="K10" s="891"/>
      <c r="L10" s="893"/>
      <c r="M10" s="908"/>
      <c r="N10" s="380" t="s">
        <v>193</v>
      </c>
      <c r="O10" s="381" t="s">
        <v>194</v>
      </c>
      <c r="P10" s="381" t="s">
        <v>195</v>
      </c>
      <c r="Q10" s="381" t="s">
        <v>194</v>
      </c>
      <c r="R10" s="381" t="s">
        <v>196</v>
      </c>
      <c r="S10" s="381" t="s">
        <v>194</v>
      </c>
      <c r="T10" s="381" t="s">
        <v>197</v>
      </c>
      <c r="U10" s="381" t="s">
        <v>194</v>
      </c>
      <c r="V10" s="381" t="s">
        <v>198</v>
      </c>
      <c r="W10" s="381" t="s">
        <v>194</v>
      </c>
      <c r="X10" s="381" t="s">
        <v>199</v>
      </c>
      <c r="Y10" s="381" t="s">
        <v>194</v>
      </c>
      <c r="Z10" s="381" t="s">
        <v>200</v>
      </c>
      <c r="AA10" s="381" t="s">
        <v>194</v>
      </c>
      <c r="AB10" s="893"/>
      <c r="AC10" s="908"/>
      <c r="AD10" s="904"/>
      <c r="AE10" s="382" t="s">
        <v>267</v>
      </c>
      <c r="AF10" s="383" t="s">
        <v>268</v>
      </c>
      <c r="AG10" s="902"/>
      <c r="AH10" s="384" t="s">
        <v>268</v>
      </c>
      <c r="AI10" s="385" t="s">
        <v>267</v>
      </c>
      <c r="AJ10" s="902"/>
      <c r="AK10" s="939"/>
      <c r="AL10" s="939"/>
      <c r="AM10" s="899"/>
      <c r="AN10" s="902"/>
      <c r="AO10" s="939"/>
      <c r="AP10" s="939"/>
      <c r="AQ10" s="922"/>
      <c r="AR10" s="915"/>
      <c r="AS10" s="927"/>
      <c r="AT10" s="942"/>
    </row>
    <row r="11" spans="2:46" s="396" customFormat="1" ht="163.5" customHeight="1" x14ac:dyDescent="0.3">
      <c r="B11" s="949">
        <v>1</v>
      </c>
      <c r="C11" s="804" t="str">
        <f>'3-IDENTIFICACIÓN DEL RIESGO'!B11</f>
        <v>Direccionamiento Estratégico</v>
      </c>
      <c r="D11" s="867" t="str">
        <f>'3-IDENTIFICACIÓN DEL RIESGO'!E11</f>
        <v>1. Oficina del Planeación.</v>
      </c>
      <c r="E11" s="867" t="str">
        <f>'3-IDENTIFICACIÓN DEL RIESGO'!G11</f>
        <v>Aprobar planes no pertinentes a la entidad.</v>
      </c>
      <c r="F11" s="867"/>
      <c r="G11" s="386" t="s">
        <v>1589</v>
      </c>
      <c r="H11" s="386" t="s">
        <v>635</v>
      </c>
      <c r="I11" s="386" t="s">
        <v>1590</v>
      </c>
      <c r="J11" s="386" t="s">
        <v>1591</v>
      </c>
      <c r="K11" s="386" t="s">
        <v>1592</v>
      </c>
      <c r="L11" s="386" t="s">
        <v>1593</v>
      </c>
      <c r="M11" s="387" t="s">
        <v>1594</v>
      </c>
      <c r="N11" s="388" t="s">
        <v>204</v>
      </c>
      <c r="O11" s="389">
        <f t="shared" ref="O11:O101" si="0">IF(N11="Asignado",15,IF(N11="NO asignado",0))</f>
        <v>15</v>
      </c>
      <c r="P11" s="390" t="s">
        <v>205</v>
      </c>
      <c r="Q11" s="389">
        <f t="shared" ref="Q11:Q101" si="1">IF(P11="Adecuado",15,IF(P11="Inadecuado",0))</f>
        <v>15</v>
      </c>
      <c r="R11" s="390" t="s">
        <v>206</v>
      </c>
      <c r="S11" s="389">
        <f t="shared" ref="S11:S101" si="2">IF(R11="Oportuna",15,IF(R11="Inoportuna",0))</f>
        <v>15</v>
      </c>
      <c r="T11" s="390" t="s">
        <v>60</v>
      </c>
      <c r="U11" s="389">
        <f t="shared" ref="U11:U69" si="3">IF(T11="Prevenir",15,IF(T11="Detectar",10,IF(T11="No es un control",0)))</f>
        <v>15</v>
      </c>
      <c r="V11" s="390" t="s">
        <v>207</v>
      </c>
      <c r="W11" s="389">
        <f t="shared" ref="W11:W69" si="4">IF(V11="Confiable",15,IF(V11="No confiable",0))</f>
        <v>15</v>
      </c>
      <c r="X11" s="390" t="s">
        <v>208</v>
      </c>
      <c r="Y11" s="389">
        <f t="shared" ref="Y11:Y101" si="5">IF(X11="Se investigan oportunamente",15,IF(X11="No se investigan oportunamente",0))</f>
        <v>15</v>
      </c>
      <c r="Z11" s="390" t="s">
        <v>209</v>
      </c>
      <c r="AA11" s="389">
        <f t="shared" ref="AA11:AA69" si="6">IF(Z11="Completa",10,IF(Z11="Incompleta",5,IF(Z11="No existe",0)))</f>
        <v>10</v>
      </c>
      <c r="AB11" s="391">
        <f t="shared" ref="AB11:AB69" si="7">O11+Q11+S11+U11+W11+Y11+AA11</f>
        <v>100</v>
      </c>
      <c r="AC11" s="392" t="str">
        <f t="shared" ref="AC11:AC69" si="8">IF(AB11&lt;86,"Débil",(IF(AB11&lt;96,"Moderado","Fuerte")))</f>
        <v>Fuerte</v>
      </c>
      <c r="AD11" s="393" t="s">
        <v>63</v>
      </c>
      <c r="AE11" s="394" t="str">
        <f t="shared" ref="AE11:AE101" si="9">IF(OR(AND(AC11="Fuerte",AD11="Moderado"),AND(AC11="Moderado",AD11="Fuerte"),AND(AC11="Moderado",AD11="Moderado")),"Moderado",IF(OR(AND(AC11="Fuerte",AD11="Débil"),AND(AC11="Moderado",AD11="Débil"),AND(AC11="Débil")),"Débil",IF(AND(AC11="Fuerte",AD11="Fuerte"),"Fuerte")))</f>
        <v>Fuerte</v>
      </c>
      <c r="AF11" s="395" t="str">
        <f t="shared" ref="AF11:AF69" si="10">IF(AE11="Fuerte","100",IF(AE11="Moderado","50",IF(AE11="Débil","0")))</f>
        <v>100</v>
      </c>
      <c r="AG11" s="861">
        <v>1</v>
      </c>
      <c r="AH11" s="850">
        <f>(AF11+AF12+AF13)/AG11</f>
        <v>100</v>
      </c>
      <c r="AI11" s="840" t="str">
        <f>IF(AH11&lt;50,"Débil",IF(AH11&lt;=99,"Moderado",IF(AH11=100,"Fuerte",IF(AH11="","ERROR"))))</f>
        <v>Fuerte</v>
      </c>
      <c r="AJ11" s="841" t="s">
        <v>162</v>
      </c>
      <c r="AK11" s="840">
        <f>IF(AI11="Débil",0,IF(AND(AI11="Moderado",AJ11="Directamente"),1,IF(AND(AI11="Moderado",AJ11="No disminuye"),0,IF(AND(AI11="Fuerte",AJ11="Directamente"),2,IF(AND(AI11="Fuerte",AJ11="No disminuye"),0)))))</f>
        <v>2</v>
      </c>
      <c r="AL11" s="840">
        <f>'4-VALORACIÓN DEL RIESGO'!P10-'5-CONTROLES'!AK11:AK13</f>
        <v>1</v>
      </c>
      <c r="AM11" s="840" t="str">
        <f>IF(AL11=5,"Casi Seguro",IF(AL11=4,"Probable",IF(AL11=3,"Posible",IF(AL11=2,"Improbable",IF(AL11=1,"Rara Vez",IF(AL11=0,"Rara Vez",IF(AL11&lt;0,"Rara Vez")))))))</f>
        <v>Rara Vez</v>
      </c>
      <c r="AN11" s="841" t="s">
        <v>164</v>
      </c>
      <c r="AO11" s="840">
        <f>IF(AI11="Débil",0,IF(AND(AI11="Moderado",AN11="Directamente"),1,IF(AND(AI11="Moderado",AN11="Indirectamente"),0,IF(AND(AI11="Moderado",AN11="No disminuye"),0,IF(AND(AI11="Fuerte",AN11="Directamente"),2,IF(AND(AI11="Fuerte",AN11="Indirectamente"),1,IF(AND(AI11="Fuerte",AN11="No disminuye"),0)))))))</f>
        <v>0</v>
      </c>
      <c r="AP11" s="840">
        <f>'4-VALORACIÓN DEL RIESGO'!Z10-'5-CONTROLES'!AO11:AO13</f>
        <v>4</v>
      </c>
      <c r="AQ11" s="840" t="str">
        <f>IF(AP11&lt;=1,"Insignificante",IF(AP11=2,"Menor",IF(AP11=3,"Moderado",IF(AP11=4,"Mayor",IF(AP11&gt;=5,"Catastrófico")))))</f>
        <v>Mayor</v>
      </c>
      <c r="AR11" s="840" t="str">
        <f>IF(OR(AND(AQ11="Insignificante",AM11="Rara Vez"),AND(AQ11="Insignificante",AM11="Improbable"),AND(AQ11="Insignificante",AM11="Posible"),AND(AQ11="Menor",AM11="Rara Vez"),AND(AQ11="Menor",AM11="Improbable")),"Bajo",IF(OR(AND(AQ11="Insignificante",AM11="Probable"),AND(AQ11="Menor",AM11="Posible"),AND(AQ11="Moderado",AM11="Rara Vez"),AND(AQ11="Moderado",AM11="Improbable")),"Moderado",IF(OR(AND(AQ11="Menor",AM11="Probable"),AND(AQ11="Menor",AM11="Casi Seguro"),AND(AQ11="Mayor",AM11="Improbable"),AND(AQ11="Mayor",AM11="Rara Vez"),AND(AQ11="Moderado",AM11="Probable"),AND(AQ11="Insignificante",AM11="Casi Seguro"),AND(AQ11="Moderado",AM11="Posible")),"Alto",IF(OR(AND(AQ11="Moderado",AM11="Casi Seguro"),AND(AQ11="Mayor",AM11="Posible"),AND(AQ11="Mayor",AM11="Probable"),AND(AQ11="Mayor",AM11="Casi Seguro"),AND(AQ11="Catastrófico",AM11="Rara Vez"),AND(AQ11="Catastrófico",AM11="Improbable"),AND(AQ11="Catastrófico",AM11="Posible"),AND(AQ11="Catastrófico",AM11="Casi Seguro"),AND(AQ11="Catastrófico",AM11="Probable")),"Extremo"))))</f>
        <v>Alto</v>
      </c>
      <c r="AS11" s="840"/>
      <c r="AT11" s="845" t="s">
        <v>9</v>
      </c>
    </row>
    <row r="12" spans="2:46" s="396" customFormat="1" ht="25.5" customHeight="1" x14ac:dyDescent="0.3">
      <c r="B12" s="949"/>
      <c r="C12" s="804"/>
      <c r="D12" s="867"/>
      <c r="E12" s="867"/>
      <c r="F12" s="867"/>
      <c r="G12" s="386"/>
      <c r="H12" s="386"/>
      <c r="I12" s="386"/>
      <c r="J12" s="386"/>
      <c r="K12" s="386"/>
      <c r="L12" s="386"/>
      <c r="M12" s="387"/>
      <c r="N12" s="397"/>
      <c r="O12" s="398" t="b">
        <f t="shared" si="0"/>
        <v>0</v>
      </c>
      <c r="P12" s="399"/>
      <c r="Q12" s="398" t="b">
        <f t="shared" si="1"/>
        <v>0</v>
      </c>
      <c r="R12" s="399"/>
      <c r="S12" s="398" t="b">
        <f t="shared" si="2"/>
        <v>0</v>
      </c>
      <c r="T12" s="399"/>
      <c r="U12" s="398" t="b">
        <f t="shared" si="3"/>
        <v>0</v>
      </c>
      <c r="V12" s="399"/>
      <c r="W12" s="398" t="b">
        <f t="shared" si="4"/>
        <v>0</v>
      </c>
      <c r="X12" s="399"/>
      <c r="Y12" s="398" t="b">
        <f t="shared" si="5"/>
        <v>0</v>
      </c>
      <c r="Z12" s="399"/>
      <c r="AA12" s="398" t="b">
        <f t="shared" si="6"/>
        <v>0</v>
      </c>
      <c r="AB12" s="434">
        <f t="shared" si="7"/>
        <v>0</v>
      </c>
      <c r="AC12" s="400" t="str">
        <f t="shared" si="8"/>
        <v>Débil</v>
      </c>
      <c r="AD12" s="401"/>
      <c r="AE12" s="402" t="str">
        <f t="shared" si="9"/>
        <v>Débil</v>
      </c>
      <c r="AF12" s="403" t="str">
        <f t="shared" si="10"/>
        <v>0</v>
      </c>
      <c r="AG12" s="862"/>
      <c r="AH12" s="850"/>
      <c r="AI12" s="840"/>
      <c r="AJ12" s="841"/>
      <c r="AK12" s="840"/>
      <c r="AL12" s="840"/>
      <c r="AM12" s="840"/>
      <c r="AN12" s="841"/>
      <c r="AO12" s="840"/>
      <c r="AP12" s="840"/>
      <c r="AQ12" s="840"/>
      <c r="AR12" s="840"/>
      <c r="AS12" s="840"/>
      <c r="AT12" s="845"/>
    </row>
    <row r="13" spans="2:46" s="396" customFormat="1" ht="25.5" customHeight="1" thickBot="1" x14ac:dyDescent="0.35">
      <c r="B13" s="949"/>
      <c r="C13" s="804"/>
      <c r="D13" s="867"/>
      <c r="E13" s="867"/>
      <c r="F13" s="867"/>
      <c r="G13" s="386"/>
      <c r="H13" s="386"/>
      <c r="I13" s="386"/>
      <c r="J13" s="386"/>
      <c r="K13" s="386"/>
      <c r="L13" s="386"/>
      <c r="M13" s="387"/>
      <c r="N13" s="404"/>
      <c r="O13" s="405" t="b">
        <f t="shared" si="0"/>
        <v>0</v>
      </c>
      <c r="P13" s="406"/>
      <c r="Q13" s="405" t="b">
        <f t="shared" si="1"/>
        <v>0</v>
      </c>
      <c r="R13" s="406"/>
      <c r="S13" s="405" t="b">
        <f t="shared" si="2"/>
        <v>0</v>
      </c>
      <c r="T13" s="406"/>
      <c r="U13" s="405" t="b">
        <f t="shared" si="3"/>
        <v>0</v>
      </c>
      <c r="V13" s="406"/>
      <c r="W13" s="405" t="b">
        <f t="shared" si="4"/>
        <v>0</v>
      </c>
      <c r="X13" s="406"/>
      <c r="Y13" s="405" t="b">
        <f t="shared" si="5"/>
        <v>0</v>
      </c>
      <c r="Z13" s="406"/>
      <c r="AA13" s="405" t="b">
        <f t="shared" si="6"/>
        <v>0</v>
      </c>
      <c r="AB13" s="407">
        <f t="shared" si="7"/>
        <v>0</v>
      </c>
      <c r="AC13" s="408" t="str">
        <f t="shared" si="8"/>
        <v>Débil</v>
      </c>
      <c r="AD13" s="409"/>
      <c r="AE13" s="410" t="str">
        <f t="shared" si="9"/>
        <v>Débil</v>
      </c>
      <c r="AF13" s="411" t="str">
        <f t="shared" si="10"/>
        <v>0</v>
      </c>
      <c r="AG13" s="864"/>
      <c r="AH13" s="850"/>
      <c r="AI13" s="840"/>
      <c r="AJ13" s="841"/>
      <c r="AK13" s="840"/>
      <c r="AL13" s="840"/>
      <c r="AM13" s="840"/>
      <c r="AN13" s="841"/>
      <c r="AO13" s="840"/>
      <c r="AP13" s="840"/>
      <c r="AQ13" s="840"/>
      <c r="AR13" s="840"/>
      <c r="AS13" s="840"/>
      <c r="AT13" s="845"/>
    </row>
    <row r="14" spans="2:46" s="396" customFormat="1" ht="163.5" customHeight="1" x14ac:dyDescent="0.3">
      <c r="B14" s="949">
        <v>2</v>
      </c>
      <c r="C14" s="865" t="str">
        <f>'3-IDENTIFICACIÓN DEL RIESGO'!B12</f>
        <v>Direccionamiento Estratégico</v>
      </c>
      <c r="D14" s="867" t="str">
        <f>'3-IDENTIFICACIÓN DEL RIESGO'!E12</f>
        <v>1. Oficina del Planeación.</v>
      </c>
      <c r="E14" s="867" t="str">
        <f>'3-IDENTIFICACIÓN DEL RIESGO'!G12</f>
        <v xml:space="preserve"> Inscribir proyectos de inversión no adecuados a las necesidades de la entidad.</v>
      </c>
      <c r="F14" s="867"/>
      <c r="G14" s="386" t="s">
        <v>1477</v>
      </c>
      <c r="H14" s="386" t="s">
        <v>630</v>
      </c>
      <c r="I14" s="386" t="s">
        <v>1476</v>
      </c>
      <c r="J14" s="386" t="s">
        <v>1875</v>
      </c>
      <c r="K14" s="386" t="s">
        <v>1876</v>
      </c>
      <c r="L14" s="386" t="s">
        <v>1475</v>
      </c>
      <c r="M14" s="387" t="s">
        <v>1473</v>
      </c>
      <c r="N14" s="397" t="s">
        <v>204</v>
      </c>
      <c r="O14" s="398">
        <f t="shared" si="0"/>
        <v>15</v>
      </c>
      <c r="P14" s="399" t="s">
        <v>205</v>
      </c>
      <c r="Q14" s="398">
        <f t="shared" si="1"/>
        <v>15</v>
      </c>
      <c r="R14" s="399" t="s">
        <v>206</v>
      </c>
      <c r="S14" s="398">
        <f t="shared" si="2"/>
        <v>15</v>
      </c>
      <c r="T14" s="399" t="s">
        <v>60</v>
      </c>
      <c r="U14" s="398">
        <f t="shared" si="3"/>
        <v>15</v>
      </c>
      <c r="V14" s="399" t="s">
        <v>207</v>
      </c>
      <c r="W14" s="398">
        <f t="shared" si="4"/>
        <v>15</v>
      </c>
      <c r="X14" s="399" t="s">
        <v>208</v>
      </c>
      <c r="Y14" s="398">
        <f t="shared" si="5"/>
        <v>15</v>
      </c>
      <c r="Z14" s="399" t="s">
        <v>209</v>
      </c>
      <c r="AA14" s="398">
        <f t="shared" si="6"/>
        <v>10</v>
      </c>
      <c r="AB14" s="434">
        <f t="shared" si="7"/>
        <v>100</v>
      </c>
      <c r="AC14" s="400" t="str">
        <f t="shared" si="8"/>
        <v>Fuerte</v>
      </c>
      <c r="AD14" s="401" t="s">
        <v>63</v>
      </c>
      <c r="AE14" s="402" t="str">
        <f t="shared" si="9"/>
        <v>Fuerte</v>
      </c>
      <c r="AF14" s="403" t="str">
        <f t="shared" si="10"/>
        <v>100</v>
      </c>
      <c r="AG14" s="862">
        <v>2</v>
      </c>
      <c r="AH14" s="850">
        <f>(AF14+AF15+AF16)/AG14</f>
        <v>100</v>
      </c>
      <c r="AI14" s="840" t="str">
        <f>IF(AH14&lt;50,"Débil",IF(AH14&lt;=99,"Moderado",IF(AH14=100,"Fuerte",IF(AH14="","ERROR"))))</f>
        <v>Fuerte</v>
      </c>
      <c r="AJ14" s="841" t="s">
        <v>162</v>
      </c>
      <c r="AK14" s="840">
        <f>IF(AI14="Débil",0,IF(AND(AI14="Moderado",AJ14="Directamente"),1,IF(AND(AI14="Moderado",AJ14="No disminuye"),0,IF(AND(AI14="Fuerte",AJ14="Directamente"),2,IF(AND(AI14="Fuerte",AJ14="No disminuye"),0)))))</f>
        <v>2</v>
      </c>
      <c r="AL14" s="840">
        <f>'4-VALORACIÓN DEL RIESGO'!P11-'5-CONTROLES'!AK14:AK16</f>
        <v>2</v>
      </c>
      <c r="AM14" s="840" t="str">
        <f>IF(AL14=5,"Casi Seguro",IF(AL14=4,"Probable",IF(AL14=3,"Posible",IF(AL14=2,"Improbable",IF(AL14=1,"Rara Vez",IF(AL14=0,"Rara Vez",IF(AL14&lt;0,"Rara Vez")))))))</f>
        <v>Improbable</v>
      </c>
      <c r="AN14" s="841" t="s">
        <v>164</v>
      </c>
      <c r="AO14" s="840">
        <f>IF(AI14="Débil",0,IF(AND(AI14="Moderado",AN14="Directamente"),1,IF(AND(AI14="Moderado",AN14="Indirectamente"),0,IF(AND(AI14="Moderado",AN14="No disminuye"),0,IF(AND(AI14="Fuerte",AN14="Directamente"),2,IF(AND(AI14="Fuerte",AN14="Indirectamente"),1,IF(AND(AI14="Fuerte",AN14="No disminuye"),0)))))))</f>
        <v>0</v>
      </c>
      <c r="AP14" s="840">
        <f>'4-VALORACIÓN DEL RIESGO'!Z11-'5-CONTROLES'!AO14:AO16</f>
        <v>5</v>
      </c>
      <c r="AQ14" s="842" t="str">
        <f>IF(AP14&lt;=1,"Insignificante",IF(AP14=2,"Menor",IF(AP14=3,"Moderado",IF(AP14=4,"Mayor",IF(AP14&gt;=5,"Catastrófico")))))</f>
        <v>Catastrófico</v>
      </c>
      <c r="AR14" s="840" t="str">
        <f t="shared" ref="AR14" si="11">IF(OR(AND(AQ14="Insignificante",AM14="Rara Vez"),AND(AQ14="Insignificante",AM14="Improbable"),AND(AQ14="Insignificante",AM14="Posible"),AND(AQ14="Menor",AM14="Rara Vez"),AND(AQ14="Menor",AM14="Improbable")),"Bajo",IF(OR(AND(AQ14="Insignificante",AM14="Probable"),AND(AQ14="Menor",AM14="Posible"),AND(AQ14="Moderado",AM14="Rara Vez"),AND(AQ14="Moderado",AM14="Improbable")),"Moderado",IF(OR(AND(AQ14="Menor",AM14="Probable"),AND(AQ14="Menor",AM14="Casi Seguro"),AND(AQ14="Mayor",AM14="Improbable"),AND(AQ14="Mayor",AM14="Rara Vez"),AND(AQ14="Moderado",AM14="Probable"),AND(AQ14="Insignificante",AM14="Casi Seguro"),AND(AQ14="Moderado",AM14="Posible")),"Alto",IF(OR(AND(AQ14="Moderado",AM14="Casi Seguro"),AND(AQ14="Mayor",AM14="Posible"),AND(AQ14="Mayor",AM14="Probable"),AND(AQ14="Mayor",AM14="Casi Seguro"),AND(AQ14="Catastrófico",AM14="Rara Vez"),AND(AQ14="Catastrófico",AM14="Improbable"),AND(AQ14="Catastrófico",AM14="Posible"),AND(AQ14="Catastrófico",AM14="Casi Seguro"),AND(AQ14="Catastrófico",AM14="Probable")),"Extremo"))))</f>
        <v>Extremo</v>
      </c>
      <c r="AS14" s="840"/>
      <c r="AT14" s="845" t="s">
        <v>9</v>
      </c>
    </row>
    <row r="15" spans="2:46" s="396" customFormat="1" ht="163.5" customHeight="1" x14ac:dyDescent="0.3">
      <c r="B15" s="949"/>
      <c r="C15" s="865"/>
      <c r="D15" s="867"/>
      <c r="E15" s="867"/>
      <c r="F15" s="867"/>
      <c r="G15" s="386" t="s">
        <v>1477</v>
      </c>
      <c r="H15" s="386" t="s">
        <v>630</v>
      </c>
      <c r="I15" s="386" t="s">
        <v>1476</v>
      </c>
      <c r="J15" s="386" t="s">
        <v>1478</v>
      </c>
      <c r="K15" s="386" t="s">
        <v>1479</v>
      </c>
      <c r="L15" s="386" t="s">
        <v>1475</v>
      </c>
      <c r="M15" s="387" t="s">
        <v>1474</v>
      </c>
      <c r="N15" s="397" t="s">
        <v>204</v>
      </c>
      <c r="O15" s="398">
        <f t="shared" si="0"/>
        <v>15</v>
      </c>
      <c r="P15" s="399" t="s">
        <v>205</v>
      </c>
      <c r="Q15" s="398">
        <f t="shared" si="1"/>
        <v>15</v>
      </c>
      <c r="R15" s="399" t="s">
        <v>206</v>
      </c>
      <c r="S15" s="398">
        <f t="shared" si="2"/>
        <v>15</v>
      </c>
      <c r="T15" s="399" t="s">
        <v>60</v>
      </c>
      <c r="U15" s="398">
        <f t="shared" si="3"/>
        <v>15</v>
      </c>
      <c r="V15" s="399" t="s">
        <v>207</v>
      </c>
      <c r="W15" s="398">
        <f t="shared" si="4"/>
        <v>15</v>
      </c>
      <c r="X15" s="399" t="s">
        <v>208</v>
      </c>
      <c r="Y15" s="398">
        <f t="shared" si="5"/>
        <v>15</v>
      </c>
      <c r="Z15" s="399" t="s">
        <v>209</v>
      </c>
      <c r="AA15" s="398">
        <f t="shared" si="6"/>
        <v>10</v>
      </c>
      <c r="AB15" s="434">
        <f t="shared" si="7"/>
        <v>100</v>
      </c>
      <c r="AC15" s="400" t="str">
        <f t="shared" si="8"/>
        <v>Fuerte</v>
      </c>
      <c r="AD15" s="401" t="s">
        <v>63</v>
      </c>
      <c r="AE15" s="402" t="str">
        <f t="shared" si="9"/>
        <v>Fuerte</v>
      </c>
      <c r="AF15" s="403" t="str">
        <f t="shared" si="10"/>
        <v>100</v>
      </c>
      <c r="AG15" s="862"/>
      <c r="AH15" s="850"/>
      <c r="AI15" s="840"/>
      <c r="AJ15" s="841"/>
      <c r="AK15" s="840"/>
      <c r="AL15" s="840"/>
      <c r="AM15" s="840"/>
      <c r="AN15" s="841"/>
      <c r="AO15" s="840"/>
      <c r="AP15" s="840"/>
      <c r="AQ15" s="843"/>
      <c r="AR15" s="840"/>
      <c r="AS15" s="840"/>
      <c r="AT15" s="845"/>
    </row>
    <row r="16" spans="2:46" s="396" customFormat="1" ht="25.5" customHeight="1" thickBot="1" x14ac:dyDescent="0.35">
      <c r="B16" s="949"/>
      <c r="C16" s="865"/>
      <c r="D16" s="867"/>
      <c r="E16" s="867"/>
      <c r="F16" s="867"/>
      <c r="G16" s="386"/>
      <c r="H16" s="386"/>
      <c r="I16" s="386"/>
      <c r="J16" s="386"/>
      <c r="K16" s="386"/>
      <c r="L16" s="386"/>
      <c r="M16" s="387"/>
      <c r="N16" s="412"/>
      <c r="O16" s="413" t="b">
        <f t="shared" si="0"/>
        <v>0</v>
      </c>
      <c r="P16" s="414"/>
      <c r="Q16" s="413" t="b">
        <f t="shared" si="1"/>
        <v>0</v>
      </c>
      <c r="R16" s="414"/>
      <c r="S16" s="413" t="b">
        <f t="shared" si="2"/>
        <v>0</v>
      </c>
      <c r="T16" s="414"/>
      <c r="U16" s="413" t="b">
        <f t="shared" si="3"/>
        <v>0</v>
      </c>
      <c r="V16" s="414"/>
      <c r="W16" s="413" t="b">
        <f t="shared" si="4"/>
        <v>0</v>
      </c>
      <c r="X16" s="414"/>
      <c r="Y16" s="413" t="b">
        <f t="shared" si="5"/>
        <v>0</v>
      </c>
      <c r="Z16" s="414"/>
      <c r="AA16" s="413" t="b">
        <f t="shared" si="6"/>
        <v>0</v>
      </c>
      <c r="AB16" s="433">
        <f t="shared" si="7"/>
        <v>0</v>
      </c>
      <c r="AC16" s="415" t="str">
        <f t="shared" si="8"/>
        <v>Débil</v>
      </c>
      <c r="AD16" s="416"/>
      <c r="AE16" s="417" t="str">
        <f t="shared" si="9"/>
        <v>Débil</v>
      </c>
      <c r="AF16" s="418" t="str">
        <f t="shared" si="10"/>
        <v>0</v>
      </c>
      <c r="AG16" s="862"/>
      <c r="AH16" s="850"/>
      <c r="AI16" s="840"/>
      <c r="AJ16" s="841"/>
      <c r="AK16" s="840"/>
      <c r="AL16" s="840"/>
      <c r="AM16" s="840"/>
      <c r="AN16" s="841"/>
      <c r="AO16" s="840"/>
      <c r="AP16" s="840"/>
      <c r="AQ16" s="844"/>
      <c r="AR16" s="840"/>
      <c r="AS16" s="840"/>
      <c r="AT16" s="845"/>
    </row>
    <row r="17" spans="2:46" s="396" customFormat="1" ht="163.5" customHeight="1" x14ac:dyDescent="0.3">
      <c r="B17" s="949">
        <v>3</v>
      </c>
      <c r="C17" s="865" t="str">
        <f>'3-IDENTIFICACIÓN DEL RIESGO'!B13</f>
        <v>Direccionamiento Estratégico</v>
      </c>
      <c r="D17" s="867" t="str">
        <f>'3-IDENTIFICACIÓN DEL RIESGO'!E13</f>
        <v>1. Oficina del Planeación.</v>
      </c>
      <c r="E17" s="867" t="str">
        <f>'3-IDENTIFICACIÓN DEL RIESGO'!G13</f>
        <v>Planeación inoportuna de cada vigencia</v>
      </c>
      <c r="F17" s="867"/>
      <c r="G17" s="386" t="s">
        <v>716</v>
      </c>
      <c r="H17" s="386" t="s">
        <v>635</v>
      </c>
      <c r="I17" s="386" t="s">
        <v>1600</v>
      </c>
      <c r="J17" s="386" t="s">
        <v>1605</v>
      </c>
      <c r="K17" s="386" t="s">
        <v>1606</v>
      </c>
      <c r="L17" s="386" t="s">
        <v>1599</v>
      </c>
      <c r="M17" s="387" t="s">
        <v>1604</v>
      </c>
      <c r="N17" s="388" t="s">
        <v>204</v>
      </c>
      <c r="O17" s="389">
        <f t="shared" si="0"/>
        <v>15</v>
      </c>
      <c r="P17" s="390" t="s">
        <v>205</v>
      </c>
      <c r="Q17" s="389">
        <f t="shared" si="1"/>
        <v>15</v>
      </c>
      <c r="R17" s="390" t="s">
        <v>206</v>
      </c>
      <c r="S17" s="389">
        <f t="shared" si="2"/>
        <v>15</v>
      </c>
      <c r="T17" s="390" t="s">
        <v>60</v>
      </c>
      <c r="U17" s="389">
        <f t="shared" si="3"/>
        <v>15</v>
      </c>
      <c r="V17" s="390" t="s">
        <v>207</v>
      </c>
      <c r="W17" s="389">
        <f t="shared" si="4"/>
        <v>15</v>
      </c>
      <c r="X17" s="390" t="s">
        <v>208</v>
      </c>
      <c r="Y17" s="389">
        <f t="shared" si="5"/>
        <v>15</v>
      </c>
      <c r="Z17" s="390" t="s">
        <v>209</v>
      </c>
      <c r="AA17" s="389">
        <f t="shared" si="6"/>
        <v>10</v>
      </c>
      <c r="AB17" s="391">
        <f t="shared" si="7"/>
        <v>100</v>
      </c>
      <c r="AC17" s="392" t="str">
        <f t="shared" si="8"/>
        <v>Fuerte</v>
      </c>
      <c r="AD17" s="393" t="s">
        <v>63</v>
      </c>
      <c r="AE17" s="394" t="str">
        <f t="shared" si="9"/>
        <v>Fuerte</v>
      </c>
      <c r="AF17" s="395" t="str">
        <f t="shared" si="10"/>
        <v>100</v>
      </c>
      <c r="AG17" s="861">
        <v>3</v>
      </c>
      <c r="AH17" s="850">
        <f>(AF17+AF18+AF19)/AG17</f>
        <v>66.666666666666671</v>
      </c>
      <c r="AI17" s="840" t="str">
        <f>IF(AH17&lt;50,"Débil",IF(AH17&lt;=99,"Moderado",IF(AH17=100,"Fuerte",IF(AH17="","ERROR"))))</f>
        <v>Moderado</v>
      </c>
      <c r="AJ17" s="841" t="s">
        <v>162</v>
      </c>
      <c r="AK17" s="840">
        <f>IF(AI17="Débil",0,IF(AND(AI17="Moderado",AJ17="Directamente"),1,IF(AND(AI17="Moderado",AJ17="No disminuye"),0,IF(AND(AI17="Fuerte",AJ17="Directamente"),2,IF(AND(AI17="Fuerte",AJ17="No disminuye"),0)))))</f>
        <v>1</v>
      </c>
      <c r="AL17" s="840">
        <f>'4-VALORACIÓN DEL RIESGO'!P12-'5-CONTROLES'!AK17:AK19</f>
        <v>2</v>
      </c>
      <c r="AM17" s="840" t="str">
        <f>IF(AL17=5,"Casi Seguro",IF(AL17=4,"Probable",IF(AL17=3,"Posible",IF(AL17=2,"Improbable",IF(AL17=1,"Rara Vez",IF(AL17=0,"Rara Vez",IF(AL17&lt;0,"Rara Vez")))))))</f>
        <v>Improbable</v>
      </c>
      <c r="AN17" s="841" t="s">
        <v>164</v>
      </c>
      <c r="AO17" s="840">
        <f>IF(AI17="Débil",0,IF(AND(AI17="Moderado",AN17="Directamente"),1,IF(AND(AI17="Moderado",AN17="Indirectamente"),0,IF(AND(AI17="Moderado",AN17="No disminuye"),0,IF(AND(AI17="Fuerte",AN17="Directamente"),2,IF(AND(AI17="Fuerte",AN17="Indirectamente"),1,IF(AND(AI17="Fuerte",AN17="No disminuye"),0)))))))</f>
        <v>0</v>
      </c>
      <c r="AP17" s="840">
        <f>'4-VALORACIÓN DEL RIESGO'!Z12-'5-CONTROLES'!AO17:AO19</f>
        <v>4</v>
      </c>
      <c r="AQ17" s="842" t="str">
        <f>IF(AP17&lt;=1,"Insignificante",IF(AP17=2,"Menor",IF(AP17=3,"Moderado",IF(AP17=4,"Mayor",IF(AP17&gt;=5,"Catastrófico")))))</f>
        <v>Mayor</v>
      </c>
      <c r="AR17" s="840" t="str">
        <f t="shared" ref="AR17" si="12">IF(OR(AND(AQ17="Insignificante",AM17="Rara Vez"),AND(AQ17="Insignificante",AM17="Improbable"),AND(AQ17="Insignificante",AM17="Posible"),AND(AQ17="Menor",AM17="Rara Vez"),AND(AQ17="Menor",AM17="Improbable")),"Bajo",IF(OR(AND(AQ17="Insignificante",AM17="Probable"),AND(AQ17="Menor",AM17="Posible"),AND(AQ17="Moderado",AM17="Rara Vez"),AND(AQ17="Moderado",AM17="Improbable")),"Moderado",IF(OR(AND(AQ17="Menor",AM17="Probable"),AND(AQ17="Menor",AM17="Casi Seguro"),AND(AQ17="Mayor",AM17="Improbable"),AND(AQ17="Mayor",AM17="Rara Vez"),AND(AQ17="Moderado",AM17="Probable"),AND(AQ17="Insignificante",AM17="Casi Seguro"),AND(AQ17="Moderado",AM17="Posible")),"Alto",IF(OR(AND(AQ17="Moderado",AM17="Casi Seguro"),AND(AQ17="Mayor",AM17="Posible"),AND(AQ17="Mayor",AM17="Probable"),AND(AQ17="Mayor",AM17="Casi Seguro"),AND(AQ17="Catastrófico",AM17="Rara Vez"),AND(AQ17="Catastrófico",AM17="Improbable"),AND(AQ17="Catastrófico",AM17="Posible"),AND(AQ17="Catastrófico",AM17="Casi Seguro"),AND(AQ17="Catastrófico",AM17="Probable")),"Extremo"))))</f>
        <v>Alto</v>
      </c>
      <c r="AS17" s="840"/>
      <c r="AT17" s="845" t="s">
        <v>9</v>
      </c>
    </row>
    <row r="18" spans="2:46" s="396" customFormat="1" ht="163.5" customHeight="1" x14ac:dyDescent="0.3">
      <c r="B18" s="949"/>
      <c r="C18" s="865"/>
      <c r="D18" s="867"/>
      <c r="E18" s="867"/>
      <c r="F18" s="867"/>
      <c r="G18" s="386" t="s">
        <v>716</v>
      </c>
      <c r="H18" s="386" t="s">
        <v>635</v>
      </c>
      <c r="I18" s="386" t="s">
        <v>1600</v>
      </c>
      <c r="J18" s="386" t="s">
        <v>1602</v>
      </c>
      <c r="K18" s="386" t="s">
        <v>1603</v>
      </c>
      <c r="L18" s="386" t="s">
        <v>1601</v>
      </c>
      <c r="M18" s="387" t="s">
        <v>1595</v>
      </c>
      <c r="N18" s="397" t="s">
        <v>204</v>
      </c>
      <c r="O18" s="398">
        <f t="shared" si="0"/>
        <v>15</v>
      </c>
      <c r="P18" s="399" t="s">
        <v>214</v>
      </c>
      <c r="Q18" s="398">
        <f t="shared" si="1"/>
        <v>0</v>
      </c>
      <c r="R18" s="399" t="s">
        <v>206</v>
      </c>
      <c r="S18" s="398">
        <f t="shared" si="2"/>
        <v>15</v>
      </c>
      <c r="T18" s="399" t="s">
        <v>60</v>
      </c>
      <c r="U18" s="398">
        <f t="shared" si="3"/>
        <v>15</v>
      </c>
      <c r="V18" s="399" t="s">
        <v>207</v>
      </c>
      <c r="W18" s="398">
        <f t="shared" si="4"/>
        <v>15</v>
      </c>
      <c r="X18" s="399" t="s">
        <v>208</v>
      </c>
      <c r="Y18" s="398">
        <f t="shared" si="5"/>
        <v>15</v>
      </c>
      <c r="Z18" s="399" t="s">
        <v>211</v>
      </c>
      <c r="AA18" s="398">
        <f t="shared" si="6"/>
        <v>5</v>
      </c>
      <c r="AB18" s="434">
        <f t="shared" si="7"/>
        <v>80</v>
      </c>
      <c r="AC18" s="400" t="str">
        <f t="shared" si="8"/>
        <v>Débil</v>
      </c>
      <c r="AD18" s="401" t="s">
        <v>57</v>
      </c>
      <c r="AE18" s="402" t="str">
        <f t="shared" si="9"/>
        <v>Débil</v>
      </c>
      <c r="AF18" s="403" t="str">
        <f t="shared" si="10"/>
        <v>0</v>
      </c>
      <c r="AG18" s="862"/>
      <c r="AH18" s="850"/>
      <c r="AI18" s="840"/>
      <c r="AJ18" s="841"/>
      <c r="AK18" s="840"/>
      <c r="AL18" s="840"/>
      <c r="AM18" s="840"/>
      <c r="AN18" s="841"/>
      <c r="AO18" s="840"/>
      <c r="AP18" s="840"/>
      <c r="AQ18" s="843"/>
      <c r="AR18" s="840"/>
      <c r="AS18" s="840"/>
      <c r="AT18" s="845"/>
    </row>
    <row r="19" spans="2:46" s="396" customFormat="1" ht="163.5" customHeight="1" thickBot="1" x14ac:dyDescent="0.35">
      <c r="B19" s="949"/>
      <c r="C19" s="865"/>
      <c r="D19" s="867"/>
      <c r="E19" s="867"/>
      <c r="F19" s="867"/>
      <c r="G19" s="386" t="s">
        <v>716</v>
      </c>
      <c r="H19" s="386" t="s">
        <v>635</v>
      </c>
      <c r="I19" s="386" t="s">
        <v>1600</v>
      </c>
      <c r="J19" s="386" t="s">
        <v>1597</v>
      </c>
      <c r="K19" s="386" t="s">
        <v>1598</v>
      </c>
      <c r="L19" s="386" t="s">
        <v>1599</v>
      </c>
      <c r="M19" s="387" t="s">
        <v>1596</v>
      </c>
      <c r="N19" s="404" t="s">
        <v>204</v>
      </c>
      <c r="O19" s="405">
        <f t="shared" si="0"/>
        <v>15</v>
      </c>
      <c r="P19" s="406" t="s">
        <v>205</v>
      </c>
      <c r="Q19" s="405">
        <f t="shared" si="1"/>
        <v>15</v>
      </c>
      <c r="R19" s="406" t="s">
        <v>206</v>
      </c>
      <c r="S19" s="405">
        <f t="shared" si="2"/>
        <v>15</v>
      </c>
      <c r="T19" s="406" t="s">
        <v>60</v>
      </c>
      <c r="U19" s="405">
        <f t="shared" si="3"/>
        <v>15</v>
      </c>
      <c r="V19" s="406" t="s">
        <v>207</v>
      </c>
      <c r="W19" s="405">
        <f t="shared" si="4"/>
        <v>15</v>
      </c>
      <c r="X19" s="406" t="s">
        <v>208</v>
      </c>
      <c r="Y19" s="405">
        <f t="shared" si="5"/>
        <v>15</v>
      </c>
      <c r="Z19" s="406" t="s">
        <v>209</v>
      </c>
      <c r="AA19" s="405">
        <f t="shared" si="6"/>
        <v>10</v>
      </c>
      <c r="AB19" s="407">
        <f t="shared" si="7"/>
        <v>100</v>
      </c>
      <c r="AC19" s="408" t="str">
        <f t="shared" si="8"/>
        <v>Fuerte</v>
      </c>
      <c r="AD19" s="409" t="s">
        <v>63</v>
      </c>
      <c r="AE19" s="410" t="str">
        <f t="shared" si="9"/>
        <v>Fuerte</v>
      </c>
      <c r="AF19" s="411" t="str">
        <f t="shared" si="10"/>
        <v>100</v>
      </c>
      <c r="AG19" s="864"/>
      <c r="AH19" s="850"/>
      <c r="AI19" s="840"/>
      <c r="AJ19" s="841"/>
      <c r="AK19" s="840"/>
      <c r="AL19" s="840"/>
      <c r="AM19" s="840"/>
      <c r="AN19" s="841"/>
      <c r="AO19" s="840"/>
      <c r="AP19" s="840"/>
      <c r="AQ19" s="844"/>
      <c r="AR19" s="840"/>
      <c r="AS19" s="840"/>
      <c r="AT19" s="845"/>
    </row>
    <row r="20" spans="2:46" s="396" customFormat="1" ht="163.5" customHeight="1" x14ac:dyDescent="0.3">
      <c r="B20" s="949">
        <v>4</v>
      </c>
      <c r="C20" s="865" t="str">
        <f>'3-IDENTIFICACIÓN DEL RIESGO'!B14</f>
        <v>Direccionamiento Estratégico</v>
      </c>
      <c r="D20" s="867" t="str">
        <f>'3-IDENTIFICACIÓN DEL RIESGO'!E14</f>
        <v>1. Oficina del Planeación.</v>
      </c>
      <c r="E20" s="867" t="str">
        <f>'3-IDENTIFICACIÓN DEL RIESGO'!G14</f>
        <v>Reporte de información no pertinente a las necesidades de la Dirección General.</v>
      </c>
      <c r="F20" s="867"/>
      <c r="G20" s="386" t="s">
        <v>1172</v>
      </c>
      <c r="H20" s="386" t="s">
        <v>630</v>
      </c>
      <c r="I20" s="419" t="s">
        <v>1615</v>
      </c>
      <c r="J20" s="419" t="s">
        <v>1613</v>
      </c>
      <c r="K20" s="419" t="s">
        <v>1614</v>
      </c>
      <c r="L20" s="419" t="s">
        <v>1601</v>
      </c>
      <c r="M20" s="420" t="s">
        <v>1607</v>
      </c>
      <c r="N20" s="397" t="s">
        <v>204</v>
      </c>
      <c r="O20" s="398">
        <f t="shared" si="0"/>
        <v>15</v>
      </c>
      <c r="P20" s="399" t="s">
        <v>205</v>
      </c>
      <c r="Q20" s="398">
        <f t="shared" si="1"/>
        <v>15</v>
      </c>
      <c r="R20" s="399" t="s">
        <v>206</v>
      </c>
      <c r="S20" s="398">
        <f t="shared" si="2"/>
        <v>15</v>
      </c>
      <c r="T20" s="399" t="s">
        <v>60</v>
      </c>
      <c r="U20" s="398">
        <f t="shared" si="3"/>
        <v>15</v>
      </c>
      <c r="V20" s="399" t="s">
        <v>207</v>
      </c>
      <c r="W20" s="398">
        <f t="shared" si="4"/>
        <v>15</v>
      </c>
      <c r="X20" s="399" t="s">
        <v>208</v>
      </c>
      <c r="Y20" s="398">
        <f t="shared" si="5"/>
        <v>15</v>
      </c>
      <c r="Z20" s="399" t="s">
        <v>209</v>
      </c>
      <c r="AA20" s="398">
        <f t="shared" si="6"/>
        <v>10</v>
      </c>
      <c r="AB20" s="434">
        <f t="shared" si="7"/>
        <v>100</v>
      </c>
      <c r="AC20" s="400" t="str">
        <f t="shared" si="8"/>
        <v>Fuerte</v>
      </c>
      <c r="AD20" s="401" t="s">
        <v>63</v>
      </c>
      <c r="AE20" s="402" t="str">
        <f t="shared" si="9"/>
        <v>Fuerte</v>
      </c>
      <c r="AF20" s="403" t="str">
        <f t="shared" si="10"/>
        <v>100</v>
      </c>
      <c r="AG20" s="862">
        <v>3</v>
      </c>
      <c r="AH20" s="850">
        <f>(AF20+AF21+AF22)/AG20</f>
        <v>100</v>
      </c>
      <c r="AI20" s="840" t="str">
        <f>IF(AH20&lt;50,"Débil",IF(AH20&lt;=99,"Moderado",IF(AH20=100,"Fuerte",IF(AH20="","ERROR"))))</f>
        <v>Fuerte</v>
      </c>
      <c r="AJ20" s="841" t="s">
        <v>162</v>
      </c>
      <c r="AK20" s="840">
        <f>IF(AI20="Débil",0,IF(AND(AI20="Moderado",AJ20="Directamente"),1,IF(AND(AI20="Moderado",AJ20="No disminuye"),0,IF(AND(AI20="Fuerte",AJ20="Directamente"),2,IF(AND(AI20="Fuerte",AJ20="No disminuye"),0)))))</f>
        <v>2</v>
      </c>
      <c r="AL20" s="840">
        <f>'4-VALORACIÓN DEL RIESGO'!P13-'5-CONTROLES'!AK20:AK22</f>
        <v>2</v>
      </c>
      <c r="AM20" s="840" t="str">
        <f>IF(AL20=5,"Casi Seguro",IF(AL20=4,"Probable",IF(AL20=3,"Posible",IF(AL20=2,"Improbable",IF(AL20=1,"Rara Vez",IF(AL20=0,"Rara Vez",IF(AL20&lt;0,"Rara Vez")))))))</f>
        <v>Improbable</v>
      </c>
      <c r="AN20" s="841" t="s">
        <v>164</v>
      </c>
      <c r="AO20" s="840">
        <f>IF(AI20="Débil",0,IF(AND(AI20="Moderado",AN20="Directamente"),1,IF(AND(AI20="Moderado",AN20="Indirectamente"),0,IF(AND(AI20="Moderado",AN20="No disminuye"),0,IF(AND(AI20="Fuerte",AN20="Directamente"),2,IF(AND(AI20="Fuerte",AN20="Indirectamente"),1,IF(AND(AI20="Fuerte",AN20="No disminuye"),0)))))))</f>
        <v>0</v>
      </c>
      <c r="AP20" s="840">
        <f>'4-VALORACIÓN DEL RIESGO'!Z13-'5-CONTROLES'!AO20:AO22</f>
        <v>5</v>
      </c>
      <c r="AQ20" s="842" t="str">
        <f>IF(AP20&lt;=1,"Insignificante",IF(AP20=2,"Menor",IF(AP20=3,"Moderado",IF(AP20=4,"Mayor",IF(AP20&gt;=5,"Catastrófico")))))</f>
        <v>Catastrófico</v>
      </c>
      <c r="AR20" s="840" t="str">
        <f t="shared" ref="AR20" si="13">IF(OR(AND(AQ20="Insignificante",AM20="Rara Vez"),AND(AQ20="Insignificante",AM20="Improbable"),AND(AQ20="Insignificante",AM20="Posible"),AND(AQ20="Menor",AM20="Rara Vez"),AND(AQ20="Menor",AM20="Improbable")),"Bajo",IF(OR(AND(AQ20="Insignificante",AM20="Probable"),AND(AQ20="Menor",AM20="Posible"),AND(AQ20="Moderado",AM20="Rara Vez"),AND(AQ20="Moderado",AM20="Improbable")),"Moderado",IF(OR(AND(AQ20="Menor",AM20="Probable"),AND(AQ20="Menor",AM20="Casi Seguro"),AND(AQ20="Mayor",AM20="Improbable"),AND(AQ20="Mayor",AM20="Rara Vez"),AND(AQ20="Moderado",AM20="Probable"),AND(AQ20="Insignificante",AM20="Casi Seguro"),AND(AQ20="Moderado",AM20="Posible")),"Alto",IF(OR(AND(AQ20="Moderado",AM20="Casi Seguro"),AND(AQ20="Mayor",AM20="Posible"),AND(AQ20="Mayor",AM20="Probable"),AND(AQ20="Mayor",AM20="Casi Seguro"),AND(AQ20="Catastrófico",AM20="Rara Vez"),AND(AQ20="Catastrófico",AM20="Improbable"),AND(AQ20="Catastrófico",AM20="Posible"),AND(AQ20="Catastrófico",AM20="Casi Seguro"),AND(AQ20="Catastrófico",AM20="Probable")),"Extremo"))))</f>
        <v>Extremo</v>
      </c>
      <c r="AS20" s="840"/>
      <c r="AT20" s="845" t="s">
        <v>9</v>
      </c>
    </row>
    <row r="21" spans="2:46" s="396" customFormat="1" ht="163.5" customHeight="1" x14ac:dyDescent="0.3">
      <c r="B21" s="949"/>
      <c r="C21" s="865"/>
      <c r="D21" s="867"/>
      <c r="E21" s="867"/>
      <c r="F21" s="867"/>
      <c r="G21" s="386" t="s">
        <v>716</v>
      </c>
      <c r="H21" s="386" t="s">
        <v>630</v>
      </c>
      <c r="I21" s="419" t="s">
        <v>1615</v>
      </c>
      <c r="J21" s="419" t="s">
        <v>1609</v>
      </c>
      <c r="K21" s="419" t="s">
        <v>1603</v>
      </c>
      <c r="L21" s="419" t="s">
        <v>1601</v>
      </c>
      <c r="M21" s="420" t="s">
        <v>1608</v>
      </c>
      <c r="N21" s="397" t="s">
        <v>204</v>
      </c>
      <c r="O21" s="398">
        <f t="shared" si="0"/>
        <v>15</v>
      </c>
      <c r="P21" s="399" t="s">
        <v>205</v>
      </c>
      <c r="Q21" s="398">
        <f t="shared" si="1"/>
        <v>15</v>
      </c>
      <c r="R21" s="399" t="s">
        <v>206</v>
      </c>
      <c r="S21" s="398">
        <f t="shared" si="2"/>
        <v>15</v>
      </c>
      <c r="T21" s="399" t="s">
        <v>60</v>
      </c>
      <c r="U21" s="398">
        <f t="shared" si="3"/>
        <v>15</v>
      </c>
      <c r="V21" s="399" t="s">
        <v>207</v>
      </c>
      <c r="W21" s="398">
        <f t="shared" si="4"/>
        <v>15</v>
      </c>
      <c r="X21" s="399" t="s">
        <v>208</v>
      </c>
      <c r="Y21" s="398">
        <f t="shared" si="5"/>
        <v>15</v>
      </c>
      <c r="Z21" s="399" t="s">
        <v>209</v>
      </c>
      <c r="AA21" s="398">
        <f t="shared" si="6"/>
        <v>10</v>
      </c>
      <c r="AB21" s="434">
        <f t="shared" si="7"/>
        <v>100</v>
      </c>
      <c r="AC21" s="400" t="str">
        <f t="shared" si="8"/>
        <v>Fuerte</v>
      </c>
      <c r="AD21" s="401" t="s">
        <v>63</v>
      </c>
      <c r="AE21" s="402" t="str">
        <f t="shared" si="9"/>
        <v>Fuerte</v>
      </c>
      <c r="AF21" s="403" t="str">
        <f t="shared" si="10"/>
        <v>100</v>
      </c>
      <c r="AG21" s="862"/>
      <c r="AH21" s="850"/>
      <c r="AI21" s="840"/>
      <c r="AJ21" s="841"/>
      <c r="AK21" s="840"/>
      <c r="AL21" s="840"/>
      <c r="AM21" s="840"/>
      <c r="AN21" s="841"/>
      <c r="AO21" s="840"/>
      <c r="AP21" s="840"/>
      <c r="AQ21" s="843"/>
      <c r="AR21" s="840"/>
      <c r="AS21" s="840"/>
      <c r="AT21" s="845"/>
    </row>
    <row r="22" spans="2:46" s="396" customFormat="1" ht="163.5" customHeight="1" thickBot="1" x14ac:dyDescent="0.35">
      <c r="B22" s="949"/>
      <c r="C22" s="865"/>
      <c r="D22" s="867"/>
      <c r="E22" s="867"/>
      <c r="F22" s="867"/>
      <c r="G22" s="386" t="s">
        <v>716</v>
      </c>
      <c r="H22" s="386" t="s">
        <v>632</v>
      </c>
      <c r="I22" s="419" t="s">
        <v>1615</v>
      </c>
      <c r="J22" s="419" t="s">
        <v>1611</v>
      </c>
      <c r="K22" s="419" t="s">
        <v>1603</v>
      </c>
      <c r="L22" s="419" t="s">
        <v>1601</v>
      </c>
      <c r="M22" s="420" t="s">
        <v>1610</v>
      </c>
      <c r="N22" s="412" t="s">
        <v>204</v>
      </c>
      <c r="O22" s="413">
        <f t="shared" si="0"/>
        <v>15</v>
      </c>
      <c r="P22" s="414" t="s">
        <v>205</v>
      </c>
      <c r="Q22" s="413">
        <f t="shared" si="1"/>
        <v>15</v>
      </c>
      <c r="R22" s="414" t="s">
        <v>206</v>
      </c>
      <c r="S22" s="413">
        <f t="shared" si="2"/>
        <v>15</v>
      </c>
      <c r="T22" s="414" t="s">
        <v>60</v>
      </c>
      <c r="U22" s="413">
        <f t="shared" si="3"/>
        <v>15</v>
      </c>
      <c r="V22" s="414" t="s">
        <v>207</v>
      </c>
      <c r="W22" s="413">
        <f t="shared" si="4"/>
        <v>15</v>
      </c>
      <c r="X22" s="414" t="s">
        <v>208</v>
      </c>
      <c r="Y22" s="413">
        <f t="shared" si="5"/>
        <v>15</v>
      </c>
      <c r="Z22" s="414" t="s">
        <v>209</v>
      </c>
      <c r="AA22" s="413">
        <f t="shared" si="6"/>
        <v>10</v>
      </c>
      <c r="AB22" s="433">
        <f t="shared" si="7"/>
        <v>100</v>
      </c>
      <c r="AC22" s="415" t="str">
        <f t="shared" si="8"/>
        <v>Fuerte</v>
      </c>
      <c r="AD22" s="416" t="s">
        <v>63</v>
      </c>
      <c r="AE22" s="417" t="str">
        <f t="shared" si="9"/>
        <v>Fuerte</v>
      </c>
      <c r="AF22" s="418" t="str">
        <f t="shared" si="10"/>
        <v>100</v>
      </c>
      <c r="AG22" s="862"/>
      <c r="AH22" s="850"/>
      <c r="AI22" s="840"/>
      <c r="AJ22" s="841"/>
      <c r="AK22" s="840"/>
      <c r="AL22" s="840"/>
      <c r="AM22" s="840"/>
      <c r="AN22" s="841"/>
      <c r="AO22" s="840"/>
      <c r="AP22" s="840"/>
      <c r="AQ22" s="844"/>
      <c r="AR22" s="840"/>
      <c r="AS22" s="840"/>
      <c r="AT22" s="845"/>
    </row>
    <row r="23" spans="2:46" s="396" customFormat="1" ht="163.5" customHeight="1" x14ac:dyDescent="0.3">
      <c r="B23" s="949">
        <v>5</v>
      </c>
      <c r="C23" s="865" t="str">
        <f>'3-IDENTIFICACIÓN DEL RIESGO'!B15</f>
        <v>Comunicación y Gestión con Grupos de Interés.</v>
      </c>
      <c r="D23" s="867" t="str">
        <f>'3-IDENTIFICACIÓN DEL RIESGO'!E15</f>
        <v>1. Dirección General.
2. Secretaría General.
3. Oficina de Planeación.
4. Oficina Jurídica.
5. Oficina del Inspector de la Gestión de Tierras.
6. Oficina de Control Interno.</v>
      </c>
      <c r="E23" s="867" t="str">
        <f>'3-IDENTIFICACIÓN DEL RIESGO'!G15</f>
        <v>Dar información imprecisa o errónea a la ciudadanía a través de cualquier medio de comunicación por parte de  personas autorizadas y NO autorizadas.</v>
      </c>
      <c r="F23" s="867"/>
      <c r="G23" s="386" t="s">
        <v>1616</v>
      </c>
      <c r="H23" s="386" t="s">
        <v>630</v>
      </c>
      <c r="I23" s="419" t="s">
        <v>1632</v>
      </c>
      <c r="J23" s="419" t="s">
        <v>1633</v>
      </c>
      <c r="K23" s="419" t="s">
        <v>1630</v>
      </c>
      <c r="L23" s="419" t="s">
        <v>1631</v>
      </c>
      <c r="M23" s="420" t="s">
        <v>1629</v>
      </c>
      <c r="N23" s="388" t="s">
        <v>204</v>
      </c>
      <c r="O23" s="389">
        <f t="shared" si="0"/>
        <v>15</v>
      </c>
      <c r="P23" s="390" t="s">
        <v>205</v>
      </c>
      <c r="Q23" s="389">
        <f t="shared" si="1"/>
        <v>15</v>
      </c>
      <c r="R23" s="390" t="s">
        <v>206</v>
      </c>
      <c r="S23" s="389">
        <f t="shared" si="2"/>
        <v>15</v>
      </c>
      <c r="T23" s="390" t="s">
        <v>60</v>
      </c>
      <c r="U23" s="389">
        <f t="shared" si="3"/>
        <v>15</v>
      </c>
      <c r="V23" s="390" t="s">
        <v>207</v>
      </c>
      <c r="W23" s="389">
        <f t="shared" si="4"/>
        <v>15</v>
      </c>
      <c r="X23" s="390" t="s">
        <v>208</v>
      </c>
      <c r="Y23" s="389">
        <f t="shared" si="5"/>
        <v>15</v>
      </c>
      <c r="Z23" s="390" t="s">
        <v>209</v>
      </c>
      <c r="AA23" s="389">
        <f t="shared" si="6"/>
        <v>10</v>
      </c>
      <c r="AB23" s="391">
        <f t="shared" si="7"/>
        <v>100</v>
      </c>
      <c r="AC23" s="392" t="str">
        <f t="shared" si="8"/>
        <v>Fuerte</v>
      </c>
      <c r="AD23" s="393" t="s">
        <v>63</v>
      </c>
      <c r="AE23" s="394" t="str">
        <f t="shared" si="9"/>
        <v>Fuerte</v>
      </c>
      <c r="AF23" s="395" t="str">
        <f t="shared" si="10"/>
        <v>100</v>
      </c>
      <c r="AG23" s="861">
        <v>1</v>
      </c>
      <c r="AH23" s="850">
        <f>(AF23+AF24+AF25)/AG23</f>
        <v>100</v>
      </c>
      <c r="AI23" s="840" t="str">
        <f>IF(AH23&lt;50,"Débil",IF(AH23&lt;=99,"Moderado",IF(AH23=100,"Fuerte",IF(AH23="","ERROR"))))</f>
        <v>Fuerte</v>
      </c>
      <c r="AJ23" s="841" t="s">
        <v>162</v>
      </c>
      <c r="AK23" s="840">
        <f>IF(AI23="Débil",0,IF(AND(AI23="Moderado",AJ23="Directamente"),1,IF(AND(AI23="Moderado",AJ23="No disminuye"),0,IF(AND(AI23="Fuerte",AJ23="Directamente"),2,IF(AND(AI23="Fuerte",AJ23="No disminuye"),0)))))</f>
        <v>2</v>
      </c>
      <c r="AL23" s="840">
        <f>'4-VALORACIÓN DEL RIESGO'!P14-'5-CONTROLES'!AK23:AK25</f>
        <v>2</v>
      </c>
      <c r="AM23" s="840" t="str">
        <f>IF(AL23=5,"Casi Seguro",IF(AL23=4,"Probable",IF(AL23=3,"Posible",IF(AL23=2,"Improbable",IF(AL23=1,"Rara Vez",IF(AL23=0,"Rara Vez",IF(AL23&lt;0,"Rara Vez")))))))</f>
        <v>Improbable</v>
      </c>
      <c r="AN23" s="841" t="s">
        <v>164</v>
      </c>
      <c r="AO23" s="840">
        <f>IF(AI23="Débil",0,IF(AND(AI23="Moderado",AN23="Directamente"),1,IF(AND(AI23="Moderado",AN23="Indirectamente"),0,IF(AND(AI23="Moderado",AN23="No disminuye"),0,IF(AND(AI23="Fuerte",AN23="Directamente"),2,IF(AND(AI23="Fuerte",AN23="Indirectamente"),1,IF(AND(AI23="Fuerte",AN23="No disminuye"),0)))))))</f>
        <v>0</v>
      </c>
      <c r="AP23" s="840">
        <f>'4-VALORACIÓN DEL RIESGO'!Z14-'5-CONTROLES'!AO23:AO25</f>
        <v>4</v>
      </c>
      <c r="AQ23" s="842" t="str">
        <f>IF(AP23&lt;=1,"Insignificante",IF(AP23=2,"Menor",IF(AP23=3,"Moderado",IF(AP23=4,"Mayor",IF(AP23&gt;=5,"Catastrófico")))))</f>
        <v>Mayor</v>
      </c>
      <c r="AR23" s="840" t="str">
        <f t="shared" ref="AR23" si="14">IF(OR(AND(AQ23="Insignificante",AM23="Rara Vez"),AND(AQ23="Insignificante",AM23="Improbable"),AND(AQ23="Insignificante",AM23="Posible"),AND(AQ23="Menor",AM23="Rara Vez"),AND(AQ23="Menor",AM23="Improbable")),"Bajo",IF(OR(AND(AQ23="Insignificante",AM23="Probable"),AND(AQ23="Menor",AM23="Posible"),AND(AQ23="Moderado",AM23="Rara Vez"),AND(AQ23="Moderado",AM23="Improbable")),"Moderado",IF(OR(AND(AQ23="Menor",AM23="Probable"),AND(AQ23="Menor",AM23="Casi Seguro"),AND(AQ23="Mayor",AM23="Improbable"),AND(AQ23="Mayor",AM23="Rara Vez"),AND(AQ23="Moderado",AM23="Probable"),AND(AQ23="Insignificante",AM23="Casi Seguro"),AND(AQ23="Moderado",AM23="Posible")),"Alto",IF(OR(AND(AQ23="Moderado",AM23="Casi Seguro"),AND(AQ23="Mayor",AM23="Posible"),AND(AQ23="Mayor",AM23="Probable"),AND(AQ23="Mayor",AM23="Casi Seguro"),AND(AQ23="Catastrófico",AM23="Rara Vez"),AND(AQ23="Catastrófico",AM23="Improbable"),AND(AQ23="Catastrófico",AM23="Posible"),AND(AQ23="Catastrófico",AM23="Casi Seguro"),AND(AQ23="Catastrófico",AM23="Probable")),"Extremo"))))</f>
        <v>Alto</v>
      </c>
      <c r="AS23" s="840"/>
      <c r="AT23" s="845" t="s">
        <v>9</v>
      </c>
    </row>
    <row r="24" spans="2:46" s="396" customFormat="1" ht="24" customHeight="1" x14ac:dyDescent="0.3">
      <c r="B24" s="949"/>
      <c r="C24" s="865"/>
      <c r="D24" s="867"/>
      <c r="E24" s="867"/>
      <c r="F24" s="867"/>
      <c r="G24" s="386"/>
      <c r="H24" s="386"/>
      <c r="I24" s="419"/>
      <c r="J24" s="419"/>
      <c r="K24" s="419"/>
      <c r="L24" s="419"/>
      <c r="M24" s="420"/>
      <c r="N24" s="397"/>
      <c r="O24" s="398" t="b">
        <f t="shared" si="0"/>
        <v>0</v>
      </c>
      <c r="P24" s="399"/>
      <c r="Q24" s="398" t="b">
        <f t="shared" si="1"/>
        <v>0</v>
      </c>
      <c r="R24" s="399"/>
      <c r="S24" s="398" t="b">
        <f t="shared" si="2"/>
        <v>0</v>
      </c>
      <c r="T24" s="399"/>
      <c r="U24" s="398" t="b">
        <f t="shared" si="3"/>
        <v>0</v>
      </c>
      <c r="V24" s="399"/>
      <c r="W24" s="398" t="b">
        <f t="shared" si="4"/>
        <v>0</v>
      </c>
      <c r="X24" s="399"/>
      <c r="Y24" s="398" t="b">
        <f t="shared" si="5"/>
        <v>0</v>
      </c>
      <c r="Z24" s="399"/>
      <c r="AA24" s="398" t="b">
        <f t="shared" si="6"/>
        <v>0</v>
      </c>
      <c r="AB24" s="434">
        <f t="shared" si="7"/>
        <v>0</v>
      </c>
      <c r="AC24" s="400" t="str">
        <f t="shared" si="8"/>
        <v>Débil</v>
      </c>
      <c r="AD24" s="401"/>
      <c r="AE24" s="402" t="str">
        <f t="shared" si="9"/>
        <v>Débil</v>
      </c>
      <c r="AF24" s="403" t="str">
        <f t="shared" si="10"/>
        <v>0</v>
      </c>
      <c r="AG24" s="862"/>
      <c r="AH24" s="850"/>
      <c r="AI24" s="840"/>
      <c r="AJ24" s="841"/>
      <c r="AK24" s="840"/>
      <c r="AL24" s="840"/>
      <c r="AM24" s="840"/>
      <c r="AN24" s="841"/>
      <c r="AO24" s="840"/>
      <c r="AP24" s="840"/>
      <c r="AQ24" s="843"/>
      <c r="AR24" s="840"/>
      <c r="AS24" s="840"/>
      <c r="AT24" s="845"/>
    </row>
    <row r="25" spans="2:46" s="396" customFormat="1" ht="24" customHeight="1" thickBot="1" x14ac:dyDescent="0.35">
      <c r="B25" s="949"/>
      <c r="C25" s="865"/>
      <c r="D25" s="867"/>
      <c r="E25" s="867"/>
      <c r="F25" s="867"/>
      <c r="G25" s="386"/>
      <c r="H25" s="386"/>
      <c r="I25" s="419"/>
      <c r="J25" s="419"/>
      <c r="K25" s="419"/>
      <c r="L25" s="419"/>
      <c r="M25" s="420"/>
      <c r="N25" s="404"/>
      <c r="O25" s="405" t="b">
        <f t="shared" si="0"/>
        <v>0</v>
      </c>
      <c r="P25" s="406"/>
      <c r="Q25" s="405" t="b">
        <f t="shared" si="1"/>
        <v>0</v>
      </c>
      <c r="R25" s="406"/>
      <c r="S25" s="405" t="b">
        <f t="shared" si="2"/>
        <v>0</v>
      </c>
      <c r="T25" s="406"/>
      <c r="U25" s="405" t="b">
        <f t="shared" si="3"/>
        <v>0</v>
      </c>
      <c r="V25" s="406"/>
      <c r="W25" s="405" t="b">
        <f t="shared" si="4"/>
        <v>0</v>
      </c>
      <c r="X25" s="406"/>
      <c r="Y25" s="405" t="b">
        <f t="shared" si="5"/>
        <v>0</v>
      </c>
      <c r="Z25" s="406"/>
      <c r="AA25" s="405" t="b">
        <f t="shared" si="6"/>
        <v>0</v>
      </c>
      <c r="AB25" s="407">
        <f t="shared" si="7"/>
        <v>0</v>
      </c>
      <c r="AC25" s="408" t="str">
        <f t="shared" si="8"/>
        <v>Débil</v>
      </c>
      <c r="AD25" s="409"/>
      <c r="AE25" s="410" t="str">
        <f t="shared" si="9"/>
        <v>Débil</v>
      </c>
      <c r="AF25" s="411" t="str">
        <f t="shared" si="10"/>
        <v>0</v>
      </c>
      <c r="AG25" s="864"/>
      <c r="AH25" s="850"/>
      <c r="AI25" s="840"/>
      <c r="AJ25" s="841"/>
      <c r="AK25" s="840"/>
      <c r="AL25" s="840"/>
      <c r="AM25" s="840"/>
      <c r="AN25" s="841"/>
      <c r="AO25" s="840"/>
      <c r="AP25" s="840"/>
      <c r="AQ25" s="844"/>
      <c r="AR25" s="840"/>
      <c r="AS25" s="840"/>
      <c r="AT25" s="845"/>
    </row>
    <row r="26" spans="2:46" s="396" customFormat="1" ht="163.5" customHeight="1" x14ac:dyDescent="0.3">
      <c r="B26" s="949">
        <v>6</v>
      </c>
      <c r="C26" s="865" t="str">
        <f>'3-IDENTIFICACIÓN DEL RIESGO'!B16</f>
        <v>Comunicación y Gestión con Grupos de Interés.</v>
      </c>
      <c r="D26" s="867" t="str">
        <f>'3-IDENTIFICACIÓN DEL RIESGO'!E16</f>
        <v>1. Dirección General.
2. Secretaría General.
3. Oficina de Planeación.
4. Oficina Jurídica.
5. Oficina del Inspector de la Gestión de Tierras.
6. Oficina de Control Interno.</v>
      </c>
      <c r="E26" s="867" t="str">
        <f>'3-IDENTIFICACIÓN DEL RIESGO'!G16</f>
        <v>Inadecuada utilización de la imagen institucional</v>
      </c>
      <c r="F26" s="867"/>
      <c r="G26" s="386" t="s">
        <v>1616</v>
      </c>
      <c r="H26" s="386" t="s">
        <v>630</v>
      </c>
      <c r="I26" s="419" t="s">
        <v>1636</v>
      </c>
      <c r="J26" s="419" t="s">
        <v>1637</v>
      </c>
      <c r="K26" s="419" t="s">
        <v>1634</v>
      </c>
      <c r="L26" s="419" t="s">
        <v>1631</v>
      </c>
      <c r="M26" s="420" t="s">
        <v>1635</v>
      </c>
      <c r="N26" s="397" t="s">
        <v>204</v>
      </c>
      <c r="O26" s="398">
        <f t="shared" si="0"/>
        <v>15</v>
      </c>
      <c r="P26" s="399" t="s">
        <v>214</v>
      </c>
      <c r="Q26" s="398">
        <f t="shared" si="1"/>
        <v>0</v>
      </c>
      <c r="R26" s="399" t="s">
        <v>206</v>
      </c>
      <c r="S26" s="398">
        <f t="shared" si="2"/>
        <v>15</v>
      </c>
      <c r="T26" s="399" t="s">
        <v>60</v>
      </c>
      <c r="U26" s="398">
        <f t="shared" si="3"/>
        <v>15</v>
      </c>
      <c r="V26" s="399" t="s">
        <v>207</v>
      </c>
      <c r="W26" s="398">
        <f t="shared" si="4"/>
        <v>15</v>
      </c>
      <c r="X26" s="399" t="s">
        <v>208</v>
      </c>
      <c r="Y26" s="398">
        <f t="shared" si="5"/>
        <v>15</v>
      </c>
      <c r="Z26" s="399" t="s">
        <v>209</v>
      </c>
      <c r="AA26" s="398">
        <f t="shared" si="6"/>
        <v>10</v>
      </c>
      <c r="AB26" s="434">
        <f t="shared" si="7"/>
        <v>85</v>
      </c>
      <c r="AC26" s="400" t="str">
        <f t="shared" si="8"/>
        <v>Débil</v>
      </c>
      <c r="AD26" s="401" t="s">
        <v>63</v>
      </c>
      <c r="AE26" s="402" t="str">
        <f t="shared" si="9"/>
        <v>Débil</v>
      </c>
      <c r="AF26" s="403" t="str">
        <f t="shared" si="10"/>
        <v>0</v>
      </c>
      <c r="AG26" s="862">
        <v>1</v>
      </c>
      <c r="AH26" s="850">
        <f>(AF26+AF27+AF28)/AG26</f>
        <v>0</v>
      </c>
      <c r="AI26" s="840" t="str">
        <f>IF(AH26&lt;50,"Débil",IF(AH26&lt;=99,"Moderado",IF(AH26=100,"Fuerte",IF(AH26="","ERROR"))))</f>
        <v>Débil</v>
      </c>
      <c r="AJ26" s="841" t="s">
        <v>162</v>
      </c>
      <c r="AK26" s="840">
        <f>IF(AI26="Débil",0,IF(AND(AI26="Moderado",AJ26="Directamente"),1,IF(AND(AI26="Moderado",AJ26="No disminuye"),0,IF(AND(AI26="Fuerte",AJ26="Directamente"),2,IF(AND(AI26="Fuerte",AJ26="No disminuye"),0)))))</f>
        <v>0</v>
      </c>
      <c r="AL26" s="840">
        <f>'4-VALORACIÓN DEL RIESGO'!P15-'5-CONTROLES'!AK26:AK28</f>
        <v>4</v>
      </c>
      <c r="AM26" s="840" t="str">
        <f>IF(AL26=5,"Casi Seguro",IF(AL26=4,"Probable",IF(AL26=3,"Posible",IF(AL26=2,"Improbable",IF(AL26=1,"Rara Vez",IF(AL26=0,"Rara Vez",IF(AL26&lt;0,"Rara Vez")))))))</f>
        <v>Probable</v>
      </c>
      <c r="AN26" s="841" t="s">
        <v>164</v>
      </c>
      <c r="AO26" s="840">
        <f>IF(AI26="Débil",0,IF(AND(AI26="Moderado",AN26="Directamente"),1,IF(AND(AI26="Moderado",AN26="Indirectamente"),0,IF(AND(AI26="Moderado",AN26="No disminuye"),0,IF(AND(AI26="Fuerte",AN26="Directamente"),2,IF(AND(AI26="Fuerte",AN26="Indirectamente"),1,IF(AND(AI26="Fuerte",AN26="No disminuye"),0)))))))</f>
        <v>0</v>
      </c>
      <c r="AP26" s="840">
        <f>'4-VALORACIÓN DEL RIESGO'!Z15-'5-CONTROLES'!AO26:AO28</f>
        <v>4</v>
      </c>
      <c r="AQ26" s="842" t="str">
        <f>IF(AP26&lt;=1,"Insignificante",IF(AP26=2,"Menor",IF(AP26=3,"Moderado",IF(AP26=4,"Mayor",IF(AP26&gt;=5,"Catastrófico")))))</f>
        <v>Mayor</v>
      </c>
      <c r="AR26" s="840" t="str">
        <f t="shared" ref="AR26" si="15">IF(OR(AND(AQ26="Insignificante",AM26="Rara Vez"),AND(AQ26="Insignificante",AM26="Improbable"),AND(AQ26="Insignificante",AM26="Posible"),AND(AQ26="Menor",AM26="Rara Vez"),AND(AQ26="Menor",AM26="Improbable")),"Bajo",IF(OR(AND(AQ26="Insignificante",AM26="Probable"),AND(AQ26="Menor",AM26="Posible"),AND(AQ26="Moderado",AM26="Rara Vez"),AND(AQ26="Moderado",AM26="Improbable")),"Moderado",IF(OR(AND(AQ26="Menor",AM26="Probable"),AND(AQ26="Menor",AM26="Casi Seguro"),AND(AQ26="Mayor",AM26="Improbable"),AND(AQ26="Mayor",AM26="Rara Vez"),AND(AQ26="Moderado",AM26="Probable"),AND(AQ26="Insignificante",AM26="Casi Seguro"),AND(AQ26="Moderado",AM26="Posible")),"Alto",IF(OR(AND(AQ26="Moderado",AM26="Casi Seguro"),AND(AQ26="Mayor",AM26="Posible"),AND(AQ26="Mayor",AM26="Probable"),AND(AQ26="Mayor",AM26="Casi Seguro"),AND(AQ26="Catastrófico",AM26="Rara Vez"),AND(AQ26="Catastrófico",AM26="Improbable"),AND(AQ26="Catastrófico",AM26="Posible"),AND(AQ26="Catastrófico",AM26="Casi Seguro"),AND(AQ26="Catastrófico",AM26="Probable")),"Extremo"))))</f>
        <v>Extremo</v>
      </c>
      <c r="AS26" s="840"/>
      <c r="AT26" s="845" t="s">
        <v>9</v>
      </c>
    </row>
    <row r="27" spans="2:46" s="396" customFormat="1" ht="25.5" customHeight="1" x14ac:dyDescent="0.3">
      <c r="B27" s="949"/>
      <c r="C27" s="865"/>
      <c r="D27" s="867"/>
      <c r="E27" s="867"/>
      <c r="F27" s="867"/>
      <c r="G27" s="419"/>
      <c r="H27" s="386"/>
      <c r="I27" s="419"/>
      <c r="J27" s="419"/>
      <c r="K27" s="419"/>
      <c r="L27" s="419"/>
      <c r="M27" s="420"/>
      <c r="N27" s="397"/>
      <c r="O27" s="398" t="b">
        <f t="shared" si="0"/>
        <v>0</v>
      </c>
      <c r="P27" s="399"/>
      <c r="Q27" s="398" t="b">
        <f t="shared" si="1"/>
        <v>0</v>
      </c>
      <c r="R27" s="399"/>
      <c r="S27" s="398" t="b">
        <f t="shared" si="2"/>
        <v>0</v>
      </c>
      <c r="T27" s="399"/>
      <c r="U27" s="398" t="b">
        <f t="shared" si="3"/>
        <v>0</v>
      </c>
      <c r="V27" s="399"/>
      <c r="W27" s="398" t="b">
        <f t="shared" si="4"/>
        <v>0</v>
      </c>
      <c r="X27" s="399"/>
      <c r="Y27" s="398" t="b">
        <f t="shared" si="5"/>
        <v>0</v>
      </c>
      <c r="Z27" s="399"/>
      <c r="AA27" s="398" t="b">
        <f t="shared" si="6"/>
        <v>0</v>
      </c>
      <c r="AB27" s="434">
        <f t="shared" si="7"/>
        <v>0</v>
      </c>
      <c r="AC27" s="400" t="str">
        <f t="shared" si="8"/>
        <v>Débil</v>
      </c>
      <c r="AD27" s="401"/>
      <c r="AE27" s="402" t="str">
        <f t="shared" si="9"/>
        <v>Débil</v>
      </c>
      <c r="AF27" s="403" t="str">
        <f t="shared" si="10"/>
        <v>0</v>
      </c>
      <c r="AG27" s="862"/>
      <c r="AH27" s="850"/>
      <c r="AI27" s="840"/>
      <c r="AJ27" s="841"/>
      <c r="AK27" s="840"/>
      <c r="AL27" s="840"/>
      <c r="AM27" s="840"/>
      <c r="AN27" s="841"/>
      <c r="AO27" s="840"/>
      <c r="AP27" s="840"/>
      <c r="AQ27" s="843"/>
      <c r="AR27" s="840"/>
      <c r="AS27" s="840"/>
      <c r="AT27" s="845"/>
    </row>
    <row r="28" spans="2:46" s="396" customFormat="1" ht="25.5" customHeight="1" thickBot="1" x14ac:dyDescent="0.35">
      <c r="B28" s="949"/>
      <c r="C28" s="865"/>
      <c r="D28" s="867"/>
      <c r="E28" s="867"/>
      <c r="F28" s="867"/>
      <c r="G28" s="419"/>
      <c r="H28" s="386"/>
      <c r="I28" s="419"/>
      <c r="J28" s="419"/>
      <c r="K28" s="419"/>
      <c r="L28" s="419"/>
      <c r="M28" s="420"/>
      <c r="N28" s="412"/>
      <c r="O28" s="413" t="b">
        <f t="shared" si="0"/>
        <v>0</v>
      </c>
      <c r="P28" s="414"/>
      <c r="Q28" s="413" t="b">
        <f t="shared" si="1"/>
        <v>0</v>
      </c>
      <c r="R28" s="414"/>
      <c r="S28" s="413" t="b">
        <f t="shared" si="2"/>
        <v>0</v>
      </c>
      <c r="T28" s="414"/>
      <c r="U28" s="413" t="b">
        <f t="shared" si="3"/>
        <v>0</v>
      </c>
      <c r="V28" s="414"/>
      <c r="W28" s="413" t="b">
        <f t="shared" si="4"/>
        <v>0</v>
      </c>
      <c r="X28" s="414"/>
      <c r="Y28" s="413" t="b">
        <f t="shared" si="5"/>
        <v>0</v>
      </c>
      <c r="Z28" s="414"/>
      <c r="AA28" s="413" t="b">
        <f t="shared" si="6"/>
        <v>0</v>
      </c>
      <c r="AB28" s="433">
        <f t="shared" si="7"/>
        <v>0</v>
      </c>
      <c r="AC28" s="415" t="str">
        <f t="shared" si="8"/>
        <v>Débil</v>
      </c>
      <c r="AD28" s="416"/>
      <c r="AE28" s="417" t="str">
        <f t="shared" si="9"/>
        <v>Débil</v>
      </c>
      <c r="AF28" s="418" t="str">
        <f t="shared" si="10"/>
        <v>0</v>
      </c>
      <c r="AG28" s="862"/>
      <c r="AH28" s="850"/>
      <c r="AI28" s="840"/>
      <c r="AJ28" s="841"/>
      <c r="AK28" s="840"/>
      <c r="AL28" s="840"/>
      <c r="AM28" s="840"/>
      <c r="AN28" s="841"/>
      <c r="AO28" s="840"/>
      <c r="AP28" s="840"/>
      <c r="AQ28" s="844"/>
      <c r="AR28" s="840"/>
      <c r="AS28" s="840"/>
      <c r="AT28" s="845"/>
    </row>
    <row r="29" spans="2:46" s="396" customFormat="1" ht="163.5" customHeight="1" x14ac:dyDescent="0.3">
      <c r="B29" s="949">
        <v>7</v>
      </c>
      <c r="C29" s="865" t="str">
        <f>'3-IDENTIFICACIÓN DEL RIESGO'!B17</f>
        <v>Comunicación y Gestión con Grupos de Interés.</v>
      </c>
      <c r="D29" s="867" t="str">
        <f>'3-IDENTIFICACIÓN DEL RIESGO'!E17</f>
        <v>1. Dirección General.
2. Secretaría General.
3. Oficina de Planeación.
4. Oficina Jurídica.
5. Oficina del Inspector de la Gestión de Tierras.
6. Oficina de Control Interno.</v>
      </c>
      <c r="E29" s="867" t="str">
        <f>'3-IDENTIFICACIÓN DEL RIESGO'!G17</f>
        <v>Información de la ANT no llega al público objetivo</v>
      </c>
      <c r="F29" s="867"/>
      <c r="G29" s="419" t="s">
        <v>1616</v>
      </c>
      <c r="H29" s="386" t="s">
        <v>635</v>
      </c>
      <c r="I29" s="419" t="s">
        <v>1622</v>
      </c>
      <c r="J29" s="419" t="s">
        <v>1620</v>
      </c>
      <c r="K29" s="419" t="s">
        <v>1621</v>
      </c>
      <c r="L29" s="419" t="s">
        <v>1601</v>
      </c>
      <c r="M29" s="420" t="s">
        <v>1619</v>
      </c>
      <c r="N29" s="388" t="s">
        <v>204</v>
      </c>
      <c r="O29" s="389">
        <f t="shared" si="0"/>
        <v>15</v>
      </c>
      <c r="P29" s="390" t="s">
        <v>205</v>
      </c>
      <c r="Q29" s="389">
        <f t="shared" si="1"/>
        <v>15</v>
      </c>
      <c r="R29" s="390" t="s">
        <v>206</v>
      </c>
      <c r="S29" s="389">
        <f t="shared" si="2"/>
        <v>15</v>
      </c>
      <c r="T29" s="390" t="s">
        <v>60</v>
      </c>
      <c r="U29" s="389">
        <f t="shared" si="3"/>
        <v>15</v>
      </c>
      <c r="V29" s="390" t="s">
        <v>207</v>
      </c>
      <c r="W29" s="389">
        <f t="shared" si="4"/>
        <v>15</v>
      </c>
      <c r="X29" s="390" t="s">
        <v>208</v>
      </c>
      <c r="Y29" s="389">
        <f t="shared" si="5"/>
        <v>15</v>
      </c>
      <c r="Z29" s="390" t="s">
        <v>209</v>
      </c>
      <c r="AA29" s="389">
        <f t="shared" si="6"/>
        <v>10</v>
      </c>
      <c r="AB29" s="391">
        <f t="shared" si="7"/>
        <v>100</v>
      </c>
      <c r="AC29" s="392" t="str">
        <f t="shared" si="8"/>
        <v>Fuerte</v>
      </c>
      <c r="AD29" s="393" t="s">
        <v>63</v>
      </c>
      <c r="AE29" s="394" t="str">
        <f t="shared" si="9"/>
        <v>Fuerte</v>
      </c>
      <c r="AF29" s="395" t="str">
        <f t="shared" si="10"/>
        <v>100</v>
      </c>
      <c r="AG29" s="861">
        <v>3</v>
      </c>
      <c r="AH29" s="850">
        <f>(AF29+AF30+AF31)/AG29</f>
        <v>33.333333333333336</v>
      </c>
      <c r="AI29" s="840" t="str">
        <f>IF(AH29&lt;50,"Débil",IF(AH29&lt;=99,"Moderado",IF(AH29=100,"Fuerte",IF(AH29="","ERROR"))))</f>
        <v>Débil</v>
      </c>
      <c r="AJ29" s="841" t="s">
        <v>162</v>
      </c>
      <c r="AK29" s="840">
        <f>IF(AI29="Débil",0,IF(AND(AI29="Moderado",AJ29="Directamente"),1,IF(AND(AI29="Moderado",AJ29="No disminuye"),0,IF(AND(AI29="Fuerte",AJ29="Directamente"),2,IF(AND(AI29="Fuerte",AJ29="No disminuye"),0)))))</f>
        <v>0</v>
      </c>
      <c r="AL29" s="840">
        <f>'4-VALORACIÓN DEL RIESGO'!P16-'5-CONTROLES'!AK29:AK31</f>
        <v>4</v>
      </c>
      <c r="AM29" s="840" t="str">
        <f>IF(AL29=5,"Casi Seguro",IF(AL29=4,"Probable",IF(AL29=3,"Posible",IF(AL29=2,"Improbable",IF(AL29=1,"Rara Vez",IF(AL29=0,"Rara Vez",IF(AL29&lt;0,"Rara Vez")))))))</f>
        <v>Probable</v>
      </c>
      <c r="AN29" s="841" t="s">
        <v>164</v>
      </c>
      <c r="AO29" s="840">
        <f>IF(AI29="Débil",0,IF(AND(AI29="Moderado",AN29="Directamente"),1,IF(AND(AI29="Moderado",AN29="Indirectamente"),0,IF(AND(AI29="Moderado",AN29="No disminuye"),0,IF(AND(AI29="Fuerte",AN29="Directamente"),2,IF(AND(AI29="Fuerte",AN29="Indirectamente"),1,IF(AND(AI29="Fuerte",AN29="No disminuye"),0)))))))</f>
        <v>0</v>
      </c>
      <c r="AP29" s="840">
        <f>'4-VALORACIÓN DEL RIESGO'!Z16-'5-CONTROLES'!AO29:AO31</f>
        <v>4</v>
      </c>
      <c r="AQ29" s="842" t="str">
        <f>IF(AP29&lt;=1,"Insignificante",IF(AP29=2,"Menor",IF(AP29=3,"Moderado",IF(AP29=4,"Mayor",IF(AP29&gt;=5,"Catastrófico")))))</f>
        <v>Mayor</v>
      </c>
      <c r="AR29" s="840" t="str">
        <f t="shared" ref="AR29" si="16">IF(OR(AND(AQ29="Insignificante",AM29="Rara Vez"),AND(AQ29="Insignificante",AM29="Improbable"),AND(AQ29="Insignificante",AM29="Posible"),AND(AQ29="Menor",AM29="Rara Vez"),AND(AQ29="Menor",AM29="Improbable")),"Bajo",IF(OR(AND(AQ29="Insignificante",AM29="Probable"),AND(AQ29="Menor",AM29="Posible"),AND(AQ29="Moderado",AM29="Rara Vez"),AND(AQ29="Moderado",AM29="Improbable")),"Moderado",IF(OR(AND(AQ29="Menor",AM29="Probable"),AND(AQ29="Menor",AM29="Casi Seguro"),AND(AQ29="Mayor",AM29="Improbable"),AND(AQ29="Mayor",AM29="Rara Vez"),AND(AQ29="Moderado",AM29="Probable"),AND(AQ29="Insignificante",AM29="Casi Seguro"),AND(AQ29="Moderado",AM29="Posible")),"Alto",IF(OR(AND(AQ29="Moderado",AM29="Casi Seguro"),AND(AQ29="Mayor",AM29="Posible"),AND(AQ29="Mayor",AM29="Probable"),AND(AQ29="Mayor",AM29="Casi Seguro"),AND(AQ29="Catastrófico",AM29="Rara Vez"),AND(AQ29="Catastrófico",AM29="Improbable"),AND(AQ29="Catastrófico",AM29="Posible"),AND(AQ29="Catastrófico",AM29="Casi Seguro"),AND(AQ29="Catastrófico",AM29="Probable")),"Extremo"))))</f>
        <v>Extremo</v>
      </c>
      <c r="AS29" s="840"/>
      <c r="AT29" s="845" t="s">
        <v>9</v>
      </c>
    </row>
    <row r="30" spans="2:46" s="396" customFormat="1" ht="163.5" customHeight="1" x14ac:dyDescent="0.3">
      <c r="B30" s="949"/>
      <c r="C30" s="865"/>
      <c r="D30" s="867"/>
      <c r="E30" s="867"/>
      <c r="F30" s="867"/>
      <c r="G30" s="419" t="s">
        <v>1616</v>
      </c>
      <c r="H30" s="386" t="s">
        <v>632</v>
      </c>
      <c r="I30" s="419" t="s">
        <v>1622</v>
      </c>
      <c r="J30" s="419" t="s">
        <v>1623</v>
      </c>
      <c r="K30" s="419" t="s">
        <v>1624</v>
      </c>
      <c r="L30" s="419" t="s">
        <v>1625</v>
      </c>
      <c r="M30" s="420" t="s">
        <v>1618</v>
      </c>
      <c r="N30" s="397" t="s">
        <v>204</v>
      </c>
      <c r="O30" s="398">
        <f t="shared" si="0"/>
        <v>15</v>
      </c>
      <c r="P30" s="399" t="s">
        <v>205</v>
      </c>
      <c r="Q30" s="398">
        <f t="shared" si="1"/>
        <v>15</v>
      </c>
      <c r="R30" s="399" t="s">
        <v>239</v>
      </c>
      <c r="S30" s="398">
        <f t="shared" si="2"/>
        <v>0</v>
      </c>
      <c r="T30" s="399" t="s">
        <v>210</v>
      </c>
      <c r="U30" s="398">
        <f t="shared" si="3"/>
        <v>10</v>
      </c>
      <c r="V30" s="399" t="s">
        <v>207</v>
      </c>
      <c r="W30" s="398">
        <f t="shared" si="4"/>
        <v>15</v>
      </c>
      <c r="X30" s="399" t="s">
        <v>212</v>
      </c>
      <c r="Y30" s="398">
        <f t="shared" si="5"/>
        <v>0</v>
      </c>
      <c r="Z30" s="399" t="s">
        <v>209</v>
      </c>
      <c r="AA30" s="398">
        <f t="shared" si="6"/>
        <v>10</v>
      </c>
      <c r="AB30" s="434">
        <f t="shared" si="7"/>
        <v>65</v>
      </c>
      <c r="AC30" s="400" t="str">
        <f t="shared" si="8"/>
        <v>Débil</v>
      </c>
      <c r="AD30" s="401" t="s">
        <v>63</v>
      </c>
      <c r="AE30" s="402" t="str">
        <f t="shared" si="9"/>
        <v>Débil</v>
      </c>
      <c r="AF30" s="403" t="str">
        <f t="shared" si="10"/>
        <v>0</v>
      </c>
      <c r="AG30" s="862"/>
      <c r="AH30" s="850"/>
      <c r="AI30" s="840"/>
      <c r="AJ30" s="841"/>
      <c r="AK30" s="840"/>
      <c r="AL30" s="840"/>
      <c r="AM30" s="840"/>
      <c r="AN30" s="841"/>
      <c r="AO30" s="840"/>
      <c r="AP30" s="840"/>
      <c r="AQ30" s="843"/>
      <c r="AR30" s="840"/>
      <c r="AS30" s="840"/>
      <c r="AT30" s="845"/>
    </row>
    <row r="31" spans="2:46" s="396" customFormat="1" ht="163.5" customHeight="1" thickBot="1" x14ac:dyDescent="0.35">
      <c r="B31" s="949"/>
      <c r="C31" s="865"/>
      <c r="D31" s="867"/>
      <c r="E31" s="867"/>
      <c r="F31" s="867"/>
      <c r="G31" s="419" t="s">
        <v>1616</v>
      </c>
      <c r="H31" s="386" t="s">
        <v>633</v>
      </c>
      <c r="I31" s="419" t="s">
        <v>1622</v>
      </c>
      <c r="J31" s="419" t="s">
        <v>1626</v>
      </c>
      <c r="K31" s="419" t="s">
        <v>1627</v>
      </c>
      <c r="L31" s="419" t="s">
        <v>1628</v>
      </c>
      <c r="M31" s="420" t="s">
        <v>1617</v>
      </c>
      <c r="N31" s="404" t="s">
        <v>204</v>
      </c>
      <c r="O31" s="405">
        <f t="shared" si="0"/>
        <v>15</v>
      </c>
      <c r="P31" s="406" t="s">
        <v>205</v>
      </c>
      <c r="Q31" s="405">
        <f t="shared" si="1"/>
        <v>15</v>
      </c>
      <c r="R31" s="406" t="s">
        <v>239</v>
      </c>
      <c r="S31" s="405">
        <f t="shared" si="2"/>
        <v>0</v>
      </c>
      <c r="T31" s="406" t="s">
        <v>210</v>
      </c>
      <c r="U31" s="405">
        <f t="shared" si="3"/>
        <v>10</v>
      </c>
      <c r="V31" s="406" t="s">
        <v>207</v>
      </c>
      <c r="W31" s="405">
        <f t="shared" si="4"/>
        <v>15</v>
      </c>
      <c r="X31" s="406" t="s">
        <v>212</v>
      </c>
      <c r="Y31" s="405">
        <f t="shared" si="5"/>
        <v>0</v>
      </c>
      <c r="Z31" s="406" t="s">
        <v>209</v>
      </c>
      <c r="AA31" s="405">
        <f t="shared" si="6"/>
        <v>10</v>
      </c>
      <c r="AB31" s="407">
        <f t="shared" si="7"/>
        <v>65</v>
      </c>
      <c r="AC31" s="408" t="str">
        <f t="shared" si="8"/>
        <v>Débil</v>
      </c>
      <c r="AD31" s="409" t="s">
        <v>63</v>
      </c>
      <c r="AE31" s="410" t="str">
        <f t="shared" si="9"/>
        <v>Débil</v>
      </c>
      <c r="AF31" s="411" t="str">
        <f t="shared" si="10"/>
        <v>0</v>
      </c>
      <c r="AG31" s="864"/>
      <c r="AH31" s="850"/>
      <c r="AI31" s="840"/>
      <c r="AJ31" s="841"/>
      <c r="AK31" s="840"/>
      <c r="AL31" s="840"/>
      <c r="AM31" s="840"/>
      <c r="AN31" s="841"/>
      <c r="AO31" s="840"/>
      <c r="AP31" s="840"/>
      <c r="AQ31" s="844"/>
      <c r="AR31" s="840"/>
      <c r="AS31" s="840"/>
      <c r="AT31" s="845"/>
    </row>
    <row r="32" spans="2:46" s="396" customFormat="1" ht="163.5" customHeight="1" x14ac:dyDescent="0.3">
      <c r="B32" s="949">
        <v>8</v>
      </c>
      <c r="C32" s="865" t="str">
        <f>'3-IDENTIFICACIÓN DEL RIESGO'!B18</f>
        <v>Comunicación y Gestión con Grupos de Interés.</v>
      </c>
      <c r="D32" s="867" t="str">
        <f>'3-IDENTIFICACIÓN DEL RIESGO'!E18</f>
        <v>1. Dirección General.
2. Secretaría General.
3. Oficina de Planeación.
4. Oficina Jurídica.
5. Oficina del Inspector de la Gestión de Tierras.
6. Oficina de Control Interno.</v>
      </c>
      <c r="E32" s="867" t="str">
        <f>'3-IDENTIFICACIÓN DEL RIESGO'!G18</f>
        <v>Omitir la gestión y/o respuesta  a las denuncias por posibles hechos de corrupción.</v>
      </c>
      <c r="F32" s="867"/>
      <c r="G32" s="419" t="s">
        <v>1515</v>
      </c>
      <c r="H32" s="386" t="s">
        <v>634</v>
      </c>
      <c r="I32" s="419" t="s">
        <v>1514</v>
      </c>
      <c r="J32" s="419" t="s">
        <v>1513</v>
      </c>
      <c r="K32" s="419" t="s">
        <v>1512</v>
      </c>
      <c r="L32" s="419" t="s">
        <v>1511</v>
      </c>
      <c r="M32" s="420" t="s">
        <v>1510</v>
      </c>
      <c r="N32" s="397" t="s">
        <v>204</v>
      </c>
      <c r="O32" s="398">
        <f t="shared" si="0"/>
        <v>15</v>
      </c>
      <c r="P32" s="399" t="s">
        <v>205</v>
      </c>
      <c r="Q32" s="398">
        <f t="shared" si="1"/>
        <v>15</v>
      </c>
      <c r="R32" s="399" t="s">
        <v>206</v>
      </c>
      <c r="S32" s="398">
        <f t="shared" si="2"/>
        <v>15</v>
      </c>
      <c r="T32" s="399" t="s">
        <v>60</v>
      </c>
      <c r="U32" s="398">
        <f t="shared" si="3"/>
        <v>15</v>
      </c>
      <c r="V32" s="399" t="s">
        <v>207</v>
      </c>
      <c r="W32" s="398">
        <f t="shared" si="4"/>
        <v>15</v>
      </c>
      <c r="X32" s="399" t="s">
        <v>208</v>
      </c>
      <c r="Y32" s="398">
        <f t="shared" si="5"/>
        <v>15</v>
      </c>
      <c r="Z32" s="399" t="s">
        <v>209</v>
      </c>
      <c r="AA32" s="398">
        <f t="shared" si="6"/>
        <v>10</v>
      </c>
      <c r="AB32" s="434">
        <f t="shared" si="7"/>
        <v>100</v>
      </c>
      <c r="AC32" s="400" t="str">
        <f t="shared" si="8"/>
        <v>Fuerte</v>
      </c>
      <c r="AD32" s="401" t="s">
        <v>63</v>
      </c>
      <c r="AE32" s="402" t="str">
        <f t="shared" si="9"/>
        <v>Fuerte</v>
      </c>
      <c r="AF32" s="403" t="str">
        <f t="shared" si="10"/>
        <v>100</v>
      </c>
      <c r="AG32" s="862">
        <v>1</v>
      </c>
      <c r="AH32" s="850">
        <f>(AF32+AF33+AF34)/AG32</f>
        <v>100</v>
      </c>
      <c r="AI32" s="840" t="str">
        <f>IF(AH32&lt;50,"Débil",IF(AH32&lt;=99,"Moderado",IF(AH32=100,"Fuerte",IF(AH32="","ERROR"))))</f>
        <v>Fuerte</v>
      </c>
      <c r="AJ32" s="841" t="s">
        <v>162</v>
      </c>
      <c r="AK32" s="840">
        <f>IF(AI32="Débil",0,IF(AND(AI32="Moderado",AJ32="Directamente"),1,IF(AND(AI32="Moderado",AJ32="No disminuye"),0,IF(AND(AI32="Fuerte",AJ32="Directamente"),2,IF(AND(AI32="Fuerte",AJ32="No disminuye"),0)))))</f>
        <v>2</v>
      </c>
      <c r="AL32" s="840">
        <f>'4-VALORACIÓN DEL RIESGO'!P17-'5-CONTROLES'!AK32:AK34</f>
        <v>0</v>
      </c>
      <c r="AM32" s="840" t="str">
        <f>IF(AL32=5,"Casi Seguro",IF(AL32=4,"Probable",IF(AL32=3,"Posible",IF(AL32=2,"Improbable",IF(AL32=1,"Rara Vez",IF(AL32=0,"Rara Vez",IF(AL32&lt;0,"Rara Vez")))))))</f>
        <v>Rara Vez</v>
      </c>
      <c r="AN32" s="841" t="s">
        <v>163</v>
      </c>
      <c r="AO32" s="840">
        <f>IF(AI32="Débil",0,IF(AND(AI32="Moderado",AN32="Directamente"),1,IF(AND(AI32="Moderado",AN32="Indirectamente"),0,IF(AND(AI32="Moderado",AN32="No disminuye"),0,IF(AND(AI32="Fuerte",AN32="Directamente"),2,IF(AND(AI32="Fuerte",AN32="Indirectamente"),1,IF(AND(AI32="Fuerte",AN32="No disminuye"),0)))))))</f>
        <v>1</v>
      </c>
      <c r="AP32" s="840">
        <f>'4-VALORACIÓN DEL RIESGO'!Z17-'5-CONTROLES'!AO32:AO34</f>
        <v>2</v>
      </c>
      <c r="AQ32" s="842" t="str">
        <f>IF(AP32&lt;=1,"Insignificante",IF(AP32=2,"Menor",IF(AP32=3,"Moderado",IF(AP32=4,"Mayor",IF(AP32&gt;=5,"Catastrófico")))))</f>
        <v>Menor</v>
      </c>
      <c r="AR32" s="840" t="str">
        <f t="shared" ref="AR32" si="17">IF(OR(AND(AQ32="Insignificante",AM32="Rara Vez"),AND(AQ32="Insignificante",AM32="Improbable"),AND(AQ32="Insignificante",AM32="Posible"),AND(AQ32="Menor",AM32="Rara Vez"),AND(AQ32="Menor",AM32="Improbable")),"Bajo",IF(OR(AND(AQ32="Insignificante",AM32="Probable"),AND(AQ32="Menor",AM32="Posible"),AND(AQ32="Moderado",AM32="Rara Vez"),AND(AQ32="Moderado",AM32="Improbable")),"Moderado",IF(OR(AND(AQ32="Menor",AM32="Probable"),AND(AQ32="Menor",AM32="Casi Seguro"),AND(AQ32="Mayor",AM32="Improbable"),AND(AQ32="Mayor",AM32="Rara Vez"),AND(AQ32="Moderado",AM32="Probable"),AND(AQ32="Insignificante",AM32="Casi Seguro"),AND(AQ32="Moderado",AM32="Posible")),"Alto",IF(OR(AND(AQ32="Moderado",AM32="Casi Seguro"),AND(AQ32="Mayor",AM32="Posible"),AND(AQ32="Mayor",AM32="Probable"),AND(AQ32="Mayor",AM32="Casi Seguro"),AND(AQ32="Catastrófico",AM32="Rara Vez"),AND(AQ32="Catastrófico",AM32="Improbable"),AND(AQ32="Catastrófico",AM32="Posible"),AND(AQ32="Catastrófico",AM32="Casi Seguro"),AND(AQ32="Catastrófico",AM32="Probable")),"Extremo"))))</f>
        <v>Bajo</v>
      </c>
      <c r="AS32" s="840"/>
      <c r="AT32" s="845" t="s">
        <v>345</v>
      </c>
    </row>
    <row r="33" spans="2:46" s="396" customFormat="1" ht="25.5" customHeight="1" x14ac:dyDescent="0.3">
      <c r="B33" s="949"/>
      <c r="C33" s="865"/>
      <c r="D33" s="867"/>
      <c r="E33" s="867"/>
      <c r="F33" s="867"/>
      <c r="G33" s="419"/>
      <c r="H33" s="386"/>
      <c r="I33" s="419"/>
      <c r="J33" s="419"/>
      <c r="K33" s="419"/>
      <c r="L33" s="419"/>
      <c r="M33" s="420"/>
      <c r="N33" s="397"/>
      <c r="O33" s="398" t="b">
        <f t="shared" si="0"/>
        <v>0</v>
      </c>
      <c r="P33" s="399"/>
      <c r="Q33" s="398" t="b">
        <f t="shared" si="1"/>
        <v>0</v>
      </c>
      <c r="R33" s="399"/>
      <c r="S33" s="398" t="b">
        <f t="shared" si="2"/>
        <v>0</v>
      </c>
      <c r="T33" s="399"/>
      <c r="U33" s="398" t="b">
        <f t="shared" si="3"/>
        <v>0</v>
      </c>
      <c r="V33" s="399"/>
      <c r="W33" s="398" t="b">
        <f t="shared" si="4"/>
        <v>0</v>
      </c>
      <c r="X33" s="399"/>
      <c r="Y33" s="398" t="b">
        <f t="shared" si="5"/>
        <v>0</v>
      </c>
      <c r="Z33" s="399"/>
      <c r="AA33" s="398" t="b">
        <f t="shared" si="6"/>
        <v>0</v>
      </c>
      <c r="AB33" s="434">
        <f t="shared" si="7"/>
        <v>0</v>
      </c>
      <c r="AC33" s="400" t="str">
        <f t="shared" si="8"/>
        <v>Débil</v>
      </c>
      <c r="AD33" s="401"/>
      <c r="AE33" s="402" t="str">
        <f t="shared" si="9"/>
        <v>Débil</v>
      </c>
      <c r="AF33" s="403" t="str">
        <f t="shared" si="10"/>
        <v>0</v>
      </c>
      <c r="AG33" s="862"/>
      <c r="AH33" s="850"/>
      <c r="AI33" s="840"/>
      <c r="AJ33" s="841"/>
      <c r="AK33" s="840"/>
      <c r="AL33" s="840"/>
      <c r="AM33" s="840"/>
      <c r="AN33" s="841"/>
      <c r="AO33" s="840"/>
      <c r="AP33" s="840"/>
      <c r="AQ33" s="843"/>
      <c r="AR33" s="840"/>
      <c r="AS33" s="840"/>
      <c r="AT33" s="845"/>
    </row>
    <row r="34" spans="2:46" s="396" customFormat="1" ht="25.5" customHeight="1" thickBot="1" x14ac:dyDescent="0.35">
      <c r="B34" s="949"/>
      <c r="C34" s="865"/>
      <c r="D34" s="867"/>
      <c r="E34" s="867"/>
      <c r="F34" s="867"/>
      <c r="G34" s="419"/>
      <c r="H34" s="386"/>
      <c r="I34" s="419"/>
      <c r="J34" s="419"/>
      <c r="K34" s="419"/>
      <c r="L34" s="419"/>
      <c r="M34" s="420"/>
      <c r="N34" s="412"/>
      <c r="O34" s="413" t="b">
        <f t="shared" si="0"/>
        <v>0</v>
      </c>
      <c r="P34" s="414"/>
      <c r="Q34" s="413" t="b">
        <f t="shared" si="1"/>
        <v>0</v>
      </c>
      <c r="R34" s="414"/>
      <c r="S34" s="413" t="b">
        <f t="shared" si="2"/>
        <v>0</v>
      </c>
      <c r="T34" s="414"/>
      <c r="U34" s="413" t="b">
        <f t="shared" si="3"/>
        <v>0</v>
      </c>
      <c r="V34" s="414"/>
      <c r="W34" s="413" t="b">
        <f t="shared" si="4"/>
        <v>0</v>
      </c>
      <c r="X34" s="414"/>
      <c r="Y34" s="413" t="b">
        <f t="shared" si="5"/>
        <v>0</v>
      </c>
      <c r="Z34" s="414"/>
      <c r="AA34" s="413" t="b">
        <f t="shared" si="6"/>
        <v>0</v>
      </c>
      <c r="AB34" s="433">
        <f t="shared" si="7"/>
        <v>0</v>
      </c>
      <c r="AC34" s="415" t="str">
        <f t="shared" si="8"/>
        <v>Débil</v>
      </c>
      <c r="AD34" s="416"/>
      <c r="AE34" s="417" t="str">
        <f t="shared" si="9"/>
        <v>Débil</v>
      </c>
      <c r="AF34" s="418" t="str">
        <f t="shared" si="10"/>
        <v>0</v>
      </c>
      <c r="AG34" s="863"/>
      <c r="AH34" s="850"/>
      <c r="AI34" s="840"/>
      <c r="AJ34" s="841"/>
      <c r="AK34" s="840"/>
      <c r="AL34" s="840"/>
      <c r="AM34" s="840"/>
      <c r="AN34" s="841"/>
      <c r="AO34" s="840"/>
      <c r="AP34" s="840"/>
      <c r="AQ34" s="844"/>
      <c r="AR34" s="840"/>
      <c r="AS34" s="840"/>
      <c r="AT34" s="845"/>
    </row>
    <row r="35" spans="2:46" s="396" customFormat="1" ht="163.5" customHeight="1" x14ac:dyDescent="0.3">
      <c r="B35" s="949">
        <v>9</v>
      </c>
      <c r="C35" s="865" t="str">
        <f>'3-IDENTIFICACIÓN DEL RIESGO'!B19</f>
        <v>Inteligencia de la información.</v>
      </c>
      <c r="D35" s="867" t="str">
        <f>'3-IDENTIFICACIÓN DEL RIESGO'!E19</f>
        <v>1. Dirección de Gestión del Ordenamiento Social de la Propiedad.
2. Oficina de Planeación.</v>
      </c>
      <c r="E35" s="867" t="str">
        <f>'3-IDENTIFICACIÓN DEL RIESGO'!G19</f>
        <v>Incumplimiento en la implementación del PETIC.</v>
      </c>
      <c r="F35" s="867"/>
      <c r="G35" s="419" t="s">
        <v>1657</v>
      </c>
      <c r="H35" s="386" t="s">
        <v>635</v>
      </c>
      <c r="I35" s="419" t="s">
        <v>1887</v>
      </c>
      <c r="J35" s="419" t="s">
        <v>1655</v>
      </c>
      <c r="K35" s="419" t="s">
        <v>1656</v>
      </c>
      <c r="L35" s="419" t="s">
        <v>1654</v>
      </c>
      <c r="M35" s="420" t="s">
        <v>1653</v>
      </c>
      <c r="N35" s="388" t="s">
        <v>204</v>
      </c>
      <c r="O35" s="389">
        <f t="shared" si="0"/>
        <v>15</v>
      </c>
      <c r="P35" s="390" t="s">
        <v>205</v>
      </c>
      <c r="Q35" s="389">
        <f t="shared" si="1"/>
        <v>15</v>
      </c>
      <c r="R35" s="390" t="s">
        <v>239</v>
      </c>
      <c r="S35" s="389">
        <f t="shared" si="2"/>
        <v>0</v>
      </c>
      <c r="T35" s="390" t="s">
        <v>210</v>
      </c>
      <c r="U35" s="389">
        <f t="shared" si="3"/>
        <v>10</v>
      </c>
      <c r="V35" s="390" t="s">
        <v>207</v>
      </c>
      <c r="W35" s="389">
        <f t="shared" si="4"/>
        <v>15</v>
      </c>
      <c r="X35" s="390" t="s">
        <v>212</v>
      </c>
      <c r="Y35" s="389">
        <f t="shared" si="5"/>
        <v>0</v>
      </c>
      <c r="Z35" s="390" t="s">
        <v>209</v>
      </c>
      <c r="AA35" s="389">
        <f t="shared" si="6"/>
        <v>10</v>
      </c>
      <c r="AB35" s="391">
        <f t="shared" si="7"/>
        <v>65</v>
      </c>
      <c r="AC35" s="392" t="str">
        <f t="shared" si="8"/>
        <v>Débil</v>
      </c>
      <c r="AD35" s="393" t="s">
        <v>57</v>
      </c>
      <c r="AE35" s="394" t="str">
        <f t="shared" si="9"/>
        <v>Débil</v>
      </c>
      <c r="AF35" s="421" t="str">
        <f t="shared" si="10"/>
        <v>0</v>
      </c>
      <c r="AG35" s="943">
        <v>1</v>
      </c>
      <c r="AH35" s="850">
        <f>(AF35+AF36+AF37)/AG35</f>
        <v>0</v>
      </c>
      <c r="AI35" s="840" t="str">
        <f>IF(AH35&lt;50,"Débil",IF(AH35&lt;=99,"Moderado",IF(AH35=100,"Fuerte",IF(AH35="","ERROR"))))</f>
        <v>Débil</v>
      </c>
      <c r="AJ35" s="841" t="s">
        <v>162</v>
      </c>
      <c r="AK35" s="840">
        <f>IF(AI35="Débil",0,IF(AND(AI35="Moderado",AJ35="Directamente"),1,IF(AND(AI35="Moderado",AJ35="No disminuye"),0,IF(AND(AI35="Fuerte",AJ35="Directamente"),2,IF(AND(AI35="Fuerte",AJ35="No disminuye"),0)))))</f>
        <v>0</v>
      </c>
      <c r="AL35" s="840">
        <f>'4-VALORACIÓN DEL RIESGO'!P18-'5-CONTROLES'!AK35:AK37</f>
        <v>4</v>
      </c>
      <c r="AM35" s="840" t="str">
        <f>IF(AL35=5,"Casi Seguro",IF(AL35=4,"Probable",IF(AL35=3,"Posible",IF(AL35=2,"Improbable",IF(AL35=1,"Rara Vez",IF(AL35=0,"Rara Vez",IF(AL35&lt;0,"Rara Vez")))))))</f>
        <v>Probable</v>
      </c>
      <c r="AN35" s="841" t="s">
        <v>164</v>
      </c>
      <c r="AO35" s="840">
        <f>IF(AI35="Débil",0,IF(AND(AI35="Moderado",AN35="Directamente"),1,IF(AND(AI35="Moderado",AN35="Indirectamente"),0,IF(AND(AI35="Moderado",AN35="No disminuye"),0,IF(AND(AI35="Fuerte",AN35="Directamente"),2,IF(AND(AI35="Fuerte",AN35="Indirectamente"),1,IF(AND(AI35="Fuerte",AN35="No disminuye"),0)))))))</f>
        <v>0</v>
      </c>
      <c r="AP35" s="840">
        <f>'4-VALORACIÓN DEL RIESGO'!Z18-'5-CONTROLES'!AO35:AO37</f>
        <v>4</v>
      </c>
      <c r="AQ35" s="842" t="str">
        <f>IF(AP35&lt;=1,"Insignificante",IF(AP35=2,"Menor",IF(AP35=3,"Moderado",IF(AP35=4,"Mayor",IF(AP35&gt;=5,"Catastrófico")))))</f>
        <v>Mayor</v>
      </c>
      <c r="AR35" s="840" t="str">
        <f t="shared" ref="AR35" si="18">IF(OR(AND(AQ35="Insignificante",AM35="Rara Vez"),AND(AQ35="Insignificante",AM35="Improbable"),AND(AQ35="Insignificante",AM35="Posible"),AND(AQ35="Menor",AM35="Rara Vez"),AND(AQ35="Menor",AM35="Improbable")),"Bajo",IF(OR(AND(AQ35="Insignificante",AM35="Probable"),AND(AQ35="Menor",AM35="Posible"),AND(AQ35="Moderado",AM35="Rara Vez"),AND(AQ35="Moderado",AM35="Improbable")),"Moderado",IF(OR(AND(AQ35="Menor",AM35="Probable"),AND(AQ35="Menor",AM35="Casi Seguro"),AND(AQ35="Mayor",AM35="Improbable"),AND(AQ35="Mayor",AM35="Rara Vez"),AND(AQ35="Moderado",AM35="Probable"),AND(AQ35="Insignificante",AM35="Casi Seguro"),AND(AQ35="Moderado",AM35="Posible")),"Alto",IF(OR(AND(AQ35="Moderado",AM35="Casi Seguro"),AND(AQ35="Mayor",AM35="Posible"),AND(AQ35="Mayor",AM35="Probable"),AND(AQ35="Mayor",AM35="Casi Seguro"),AND(AQ35="Catastrófico",AM35="Rara Vez"),AND(AQ35="Catastrófico",AM35="Improbable"),AND(AQ35="Catastrófico",AM35="Posible"),AND(AQ35="Catastrófico",AM35="Casi Seguro"),AND(AQ35="Catastrófico",AM35="Probable")),"Extremo"))))</f>
        <v>Extremo</v>
      </c>
      <c r="AS35" s="840"/>
      <c r="AT35" s="845" t="s">
        <v>9</v>
      </c>
    </row>
    <row r="36" spans="2:46" s="396" customFormat="1" ht="27" customHeight="1" x14ac:dyDescent="0.3">
      <c r="B36" s="949"/>
      <c r="C36" s="865"/>
      <c r="D36" s="867"/>
      <c r="E36" s="867"/>
      <c r="F36" s="867"/>
      <c r="G36" s="419"/>
      <c r="H36" s="386"/>
      <c r="I36" s="419"/>
      <c r="J36" s="419"/>
      <c r="K36" s="419"/>
      <c r="L36" s="419"/>
      <c r="M36" s="420"/>
      <c r="N36" s="397"/>
      <c r="O36" s="398" t="b">
        <f t="shared" si="0"/>
        <v>0</v>
      </c>
      <c r="P36" s="399"/>
      <c r="Q36" s="398" t="b">
        <f t="shared" si="1"/>
        <v>0</v>
      </c>
      <c r="R36" s="399"/>
      <c r="S36" s="398" t="b">
        <f t="shared" si="2"/>
        <v>0</v>
      </c>
      <c r="T36" s="399"/>
      <c r="U36" s="398" t="b">
        <f t="shared" si="3"/>
        <v>0</v>
      </c>
      <c r="V36" s="399"/>
      <c r="W36" s="398" t="b">
        <f t="shared" si="4"/>
        <v>0</v>
      </c>
      <c r="X36" s="399"/>
      <c r="Y36" s="398" t="b">
        <f t="shared" si="5"/>
        <v>0</v>
      </c>
      <c r="Z36" s="399"/>
      <c r="AA36" s="398" t="b">
        <f t="shared" si="6"/>
        <v>0</v>
      </c>
      <c r="AB36" s="434">
        <f t="shared" si="7"/>
        <v>0</v>
      </c>
      <c r="AC36" s="400" t="str">
        <f t="shared" si="8"/>
        <v>Débil</v>
      </c>
      <c r="AD36" s="401"/>
      <c r="AE36" s="402" t="str">
        <f t="shared" si="9"/>
        <v>Débil</v>
      </c>
      <c r="AF36" s="422" t="str">
        <f t="shared" si="10"/>
        <v>0</v>
      </c>
      <c r="AG36" s="944"/>
      <c r="AH36" s="850"/>
      <c r="AI36" s="840"/>
      <c r="AJ36" s="841"/>
      <c r="AK36" s="840"/>
      <c r="AL36" s="840"/>
      <c r="AM36" s="840"/>
      <c r="AN36" s="841"/>
      <c r="AO36" s="840"/>
      <c r="AP36" s="840"/>
      <c r="AQ36" s="843"/>
      <c r="AR36" s="840"/>
      <c r="AS36" s="840"/>
      <c r="AT36" s="845"/>
    </row>
    <row r="37" spans="2:46" s="396" customFormat="1" ht="27" customHeight="1" thickBot="1" x14ac:dyDescent="0.35">
      <c r="B37" s="949"/>
      <c r="C37" s="865"/>
      <c r="D37" s="867"/>
      <c r="E37" s="867"/>
      <c r="F37" s="867"/>
      <c r="G37" s="419"/>
      <c r="H37" s="386"/>
      <c r="I37" s="419"/>
      <c r="J37" s="419"/>
      <c r="K37" s="419"/>
      <c r="L37" s="419"/>
      <c r="M37" s="420"/>
      <c r="N37" s="404"/>
      <c r="O37" s="405" t="b">
        <f t="shared" si="0"/>
        <v>0</v>
      </c>
      <c r="P37" s="406"/>
      <c r="Q37" s="405" t="b">
        <f t="shared" si="1"/>
        <v>0</v>
      </c>
      <c r="R37" s="406"/>
      <c r="S37" s="405" t="b">
        <f t="shared" si="2"/>
        <v>0</v>
      </c>
      <c r="T37" s="406"/>
      <c r="U37" s="405" t="b">
        <f t="shared" si="3"/>
        <v>0</v>
      </c>
      <c r="V37" s="406"/>
      <c r="W37" s="405" t="b">
        <f t="shared" si="4"/>
        <v>0</v>
      </c>
      <c r="X37" s="406"/>
      <c r="Y37" s="405" t="b">
        <f t="shared" si="5"/>
        <v>0</v>
      </c>
      <c r="Z37" s="406"/>
      <c r="AA37" s="405" t="b">
        <f t="shared" si="6"/>
        <v>0</v>
      </c>
      <c r="AB37" s="407">
        <f t="shared" si="7"/>
        <v>0</v>
      </c>
      <c r="AC37" s="408" t="str">
        <f t="shared" si="8"/>
        <v>Débil</v>
      </c>
      <c r="AD37" s="409"/>
      <c r="AE37" s="410" t="str">
        <f t="shared" si="9"/>
        <v>Débil</v>
      </c>
      <c r="AF37" s="423" t="str">
        <f t="shared" si="10"/>
        <v>0</v>
      </c>
      <c r="AG37" s="945"/>
      <c r="AH37" s="850"/>
      <c r="AI37" s="840"/>
      <c r="AJ37" s="841"/>
      <c r="AK37" s="840"/>
      <c r="AL37" s="840"/>
      <c r="AM37" s="840"/>
      <c r="AN37" s="841"/>
      <c r="AO37" s="840"/>
      <c r="AP37" s="840"/>
      <c r="AQ37" s="844"/>
      <c r="AR37" s="840"/>
      <c r="AS37" s="840"/>
      <c r="AT37" s="845"/>
    </row>
    <row r="38" spans="2:46" s="396" customFormat="1" ht="163.5" customHeight="1" x14ac:dyDescent="0.3">
      <c r="B38" s="949">
        <v>10</v>
      </c>
      <c r="C38" s="865" t="str">
        <f>'3-IDENTIFICACIÓN DEL RIESGO'!B20</f>
        <v>Inteligencia de la información.</v>
      </c>
      <c r="D38" s="867" t="str">
        <f>'3-IDENTIFICACIÓN DEL RIESGO'!E20</f>
        <v>1. Dirección de Gestión del Ordenamiento Social de la Propiedad.
2. Oficina de Planeación.</v>
      </c>
      <c r="E38" s="867" t="str">
        <f>'3-IDENTIFICACIÓN DEL RIESGO'!G20</f>
        <v>Definición y evolución de la arquitectura empresarial institucional que no responda a las necesidades de la entidad.</v>
      </c>
      <c r="F38" s="867"/>
      <c r="G38" s="419" t="s">
        <v>1657</v>
      </c>
      <c r="H38" s="386" t="s">
        <v>630</v>
      </c>
      <c r="I38" s="419" t="s">
        <v>1660</v>
      </c>
      <c r="J38" s="419" t="s">
        <v>1662</v>
      </c>
      <c r="K38" s="419" t="s">
        <v>1663</v>
      </c>
      <c r="L38" s="419" t="s">
        <v>1664</v>
      </c>
      <c r="M38" s="420" t="s">
        <v>1658</v>
      </c>
      <c r="N38" s="397" t="s">
        <v>204</v>
      </c>
      <c r="O38" s="398">
        <f t="shared" si="0"/>
        <v>15</v>
      </c>
      <c r="P38" s="399" t="s">
        <v>205</v>
      </c>
      <c r="Q38" s="398">
        <f t="shared" si="1"/>
        <v>15</v>
      </c>
      <c r="R38" s="399" t="s">
        <v>206</v>
      </c>
      <c r="S38" s="398">
        <f t="shared" si="2"/>
        <v>15</v>
      </c>
      <c r="T38" s="399" t="s">
        <v>60</v>
      </c>
      <c r="U38" s="398">
        <f t="shared" si="3"/>
        <v>15</v>
      </c>
      <c r="V38" s="399" t="s">
        <v>207</v>
      </c>
      <c r="W38" s="398">
        <f t="shared" si="4"/>
        <v>15</v>
      </c>
      <c r="X38" s="399" t="s">
        <v>208</v>
      </c>
      <c r="Y38" s="398">
        <f t="shared" si="5"/>
        <v>15</v>
      </c>
      <c r="Z38" s="399" t="s">
        <v>209</v>
      </c>
      <c r="AA38" s="398">
        <f t="shared" si="6"/>
        <v>10</v>
      </c>
      <c r="AB38" s="434">
        <f t="shared" si="7"/>
        <v>100</v>
      </c>
      <c r="AC38" s="400" t="str">
        <f t="shared" si="8"/>
        <v>Fuerte</v>
      </c>
      <c r="AD38" s="401" t="s">
        <v>63</v>
      </c>
      <c r="AE38" s="402" t="str">
        <f t="shared" si="9"/>
        <v>Fuerte</v>
      </c>
      <c r="AF38" s="403" t="str">
        <f t="shared" si="10"/>
        <v>100</v>
      </c>
      <c r="AG38" s="861">
        <v>2</v>
      </c>
      <c r="AH38" s="850">
        <f>(AF38+AF39+AF40)/AG38</f>
        <v>50</v>
      </c>
      <c r="AI38" s="840" t="str">
        <f>IF(AH38&lt;50,"Débil",IF(AH38&lt;=99,"Moderado",IF(AH38=100,"Fuerte",IF(AH38="","ERROR"))))</f>
        <v>Moderado</v>
      </c>
      <c r="AJ38" s="841" t="s">
        <v>162</v>
      </c>
      <c r="AK38" s="840">
        <f>IF(AI38="Débil",0,IF(AND(AI38="Moderado",AJ38="Directamente"),1,IF(AND(AI38="Moderado",AJ38="No disminuye"),0,IF(AND(AI38="Fuerte",AJ38="Directamente"),2,IF(AND(AI38="Fuerte",AJ38="No disminuye"),0)))))</f>
        <v>1</v>
      </c>
      <c r="AL38" s="840">
        <f>'4-VALORACIÓN DEL RIESGO'!P19-'5-CONTROLES'!AK38:AK40</f>
        <v>3</v>
      </c>
      <c r="AM38" s="840" t="str">
        <f>IF(AL38=5,"Casi Seguro",IF(AL38=4,"Probable",IF(AL38=3,"Posible",IF(AL38=2,"Improbable",IF(AL38=1,"Rara Vez",IF(AL38=0,"Rara Vez",IF(AL38&lt;0,"Rara Vez")))))))</f>
        <v>Posible</v>
      </c>
      <c r="AN38" s="841" t="s">
        <v>164</v>
      </c>
      <c r="AO38" s="840">
        <f>IF(AI38="Débil",0,IF(AND(AI38="Moderado",AN38="Directamente"),1,IF(AND(AI38="Moderado",AN38="Indirectamente"),0,IF(AND(AI38="Moderado",AN38="No disminuye"),0,IF(AND(AI38="Fuerte",AN38="Directamente"),2,IF(AND(AI38="Fuerte",AN38="Indirectamente"),1,IF(AND(AI38="Fuerte",AN38="No disminuye"),0)))))))</f>
        <v>0</v>
      </c>
      <c r="AP38" s="840">
        <f>'4-VALORACIÓN DEL RIESGO'!Z19-'5-CONTROLES'!AO38:AO40</f>
        <v>4</v>
      </c>
      <c r="AQ38" s="842" t="str">
        <f>IF(AP38&lt;=1,"Insignificante",IF(AP38=2,"Menor",IF(AP38=3,"Moderado",IF(AP38=4,"Mayor",IF(AP38&gt;=5,"Catastrófico")))))</f>
        <v>Mayor</v>
      </c>
      <c r="AR38" s="840" t="str">
        <f t="shared" ref="AR38" si="19">IF(OR(AND(AQ38="Insignificante",AM38="Rara Vez"),AND(AQ38="Insignificante",AM38="Improbable"),AND(AQ38="Insignificante",AM38="Posible"),AND(AQ38="Menor",AM38="Rara Vez"),AND(AQ38="Menor",AM38="Improbable")),"Bajo",IF(OR(AND(AQ38="Insignificante",AM38="Probable"),AND(AQ38="Menor",AM38="Posible"),AND(AQ38="Moderado",AM38="Rara Vez"),AND(AQ38="Moderado",AM38="Improbable")),"Moderado",IF(OR(AND(AQ38="Menor",AM38="Probable"),AND(AQ38="Menor",AM38="Casi Seguro"),AND(AQ38="Mayor",AM38="Improbable"),AND(AQ38="Mayor",AM38="Rara Vez"),AND(AQ38="Moderado",AM38="Probable"),AND(AQ38="Insignificante",AM38="Casi Seguro"),AND(AQ38="Moderado",AM38="Posible")),"Alto",IF(OR(AND(AQ38="Moderado",AM38="Casi Seguro"),AND(AQ38="Mayor",AM38="Posible"),AND(AQ38="Mayor",AM38="Probable"),AND(AQ38="Mayor",AM38="Casi Seguro"),AND(AQ38="Catastrófico",AM38="Rara Vez"),AND(AQ38="Catastrófico",AM38="Improbable"),AND(AQ38="Catastrófico",AM38="Posible"),AND(AQ38="Catastrófico",AM38="Casi Seguro"),AND(AQ38="Catastrófico",AM38="Probable")),"Extremo"))))</f>
        <v>Extremo</v>
      </c>
      <c r="AS38" s="840"/>
      <c r="AT38" s="845" t="s">
        <v>9</v>
      </c>
    </row>
    <row r="39" spans="2:46" s="396" customFormat="1" ht="163.5" customHeight="1" x14ac:dyDescent="0.3">
      <c r="B39" s="949"/>
      <c r="C39" s="865"/>
      <c r="D39" s="867"/>
      <c r="E39" s="867"/>
      <c r="F39" s="867"/>
      <c r="G39" s="419" t="s">
        <v>1657</v>
      </c>
      <c r="H39" s="386" t="s">
        <v>633</v>
      </c>
      <c r="I39" s="419" t="s">
        <v>1660</v>
      </c>
      <c r="J39" s="419" t="s">
        <v>1661</v>
      </c>
      <c r="K39" s="419" t="s">
        <v>1663</v>
      </c>
      <c r="L39" s="419" t="s">
        <v>1163</v>
      </c>
      <c r="M39" s="420" t="s">
        <v>1659</v>
      </c>
      <c r="N39" s="397" t="s">
        <v>204</v>
      </c>
      <c r="O39" s="398">
        <f t="shared" si="0"/>
        <v>15</v>
      </c>
      <c r="P39" s="399" t="s">
        <v>205</v>
      </c>
      <c r="Q39" s="398">
        <f t="shared" si="1"/>
        <v>15</v>
      </c>
      <c r="R39" s="399" t="s">
        <v>239</v>
      </c>
      <c r="S39" s="398">
        <f t="shared" si="2"/>
        <v>0</v>
      </c>
      <c r="T39" s="399" t="s">
        <v>210</v>
      </c>
      <c r="U39" s="398">
        <f t="shared" si="3"/>
        <v>10</v>
      </c>
      <c r="V39" s="399" t="s">
        <v>207</v>
      </c>
      <c r="W39" s="398">
        <f t="shared" si="4"/>
        <v>15</v>
      </c>
      <c r="X39" s="399" t="s">
        <v>212</v>
      </c>
      <c r="Y39" s="398">
        <f t="shared" si="5"/>
        <v>0</v>
      </c>
      <c r="Z39" s="399" t="s">
        <v>209</v>
      </c>
      <c r="AA39" s="398">
        <f t="shared" si="6"/>
        <v>10</v>
      </c>
      <c r="AB39" s="434">
        <f t="shared" si="7"/>
        <v>65</v>
      </c>
      <c r="AC39" s="400" t="str">
        <f t="shared" si="8"/>
        <v>Débil</v>
      </c>
      <c r="AD39" s="401" t="s">
        <v>63</v>
      </c>
      <c r="AE39" s="402" t="str">
        <f t="shared" si="9"/>
        <v>Débil</v>
      </c>
      <c r="AF39" s="403" t="str">
        <f t="shared" si="10"/>
        <v>0</v>
      </c>
      <c r="AG39" s="862"/>
      <c r="AH39" s="850"/>
      <c r="AI39" s="840"/>
      <c r="AJ39" s="841"/>
      <c r="AK39" s="840"/>
      <c r="AL39" s="840"/>
      <c r="AM39" s="840"/>
      <c r="AN39" s="841"/>
      <c r="AO39" s="840"/>
      <c r="AP39" s="840"/>
      <c r="AQ39" s="843"/>
      <c r="AR39" s="840"/>
      <c r="AS39" s="840"/>
      <c r="AT39" s="845"/>
    </row>
    <row r="40" spans="2:46" s="396" customFormat="1" ht="25.5" customHeight="1" thickBot="1" x14ac:dyDescent="0.35">
      <c r="B40" s="949"/>
      <c r="C40" s="865"/>
      <c r="D40" s="867"/>
      <c r="E40" s="867"/>
      <c r="F40" s="867"/>
      <c r="G40" s="419"/>
      <c r="H40" s="386"/>
      <c r="I40" s="419"/>
      <c r="J40" s="419"/>
      <c r="K40" s="419"/>
      <c r="L40" s="419"/>
      <c r="M40" s="420"/>
      <c r="N40" s="397"/>
      <c r="O40" s="398" t="b">
        <f t="shared" si="0"/>
        <v>0</v>
      </c>
      <c r="P40" s="399"/>
      <c r="Q40" s="398" t="b">
        <f t="shared" si="1"/>
        <v>0</v>
      </c>
      <c r="R40" s="399"/>
      <c r="S40" s="398" t="b">
        <f t="shared" si="2"/>
        <v>0</v>
      </c>
      <c r="T40" s="399"/>
      <c r="U40" s="398" t="b">
        <f t="shared" si="3"/>
        <v>0</v>
      </c>
      <c r="V40" s="399"/>
      <c r="W40" s="398" t="b">
        <f t="shared" si="4"/>
        <v>0</v>
      </c>
      <c r="X40" s="399"/>
      <c r="Y40" s="398" t="b">
        <f t="shared" si="5"/>
        <v>0</v>
      </c>
      <c r="Z40" s="399"/>
      <c r="AA40" s="398" t="b">
        <f t="shared" si="6"/>
        <v>0</v>
      </c>
      <c r="AB40" s="434">
        <f t="shared" si="7"/>
        <v>0</v>
      </c>
      <c r="AC40" s="400" t="str">
        <f t="shared" si="8"/>
        <v>Débil</v>
      </c>
      <c r="AD40" s="401"/>
      <c r="AE40" s="402" t="str">
        <f t="shared" si="9"/>
        <v>Débil</v>
      </c>
      <c r="AF40" s="403" t="str">
        <f t="shared" si="10"/>
        <v>0</v>
      </c>
      <c r="AG40" s="863"/>
      <c r="AH40" s="850"/>
      <c r="AI40" s="840"/>
      <c r="AJ40" s="841"/>
      <c r="AK40" s="840"/>
      <c r="AL40" s="840"/>
      <c r="AM40" s="840"/>
      <c r="AN40" s="841"/>
      <c r="AO40" s="840"/>
      <c r="AP40" s="840"/>
      <c r="AQ40" s="844"/>
      <c r="AR40" s="840"/>
      <c r="AS40" s="840"/>
      <c r="AT40" s="845"/>
    </row>
    <row r="41" spans="2:46" s="396" customFormat="1" ht="163.5" customHeight="1" x14ac:dyDescent="0.3">
      <c r="B41" s="949">
        <v>11</v>
      </c>
      <c r="C41" s="865" t="str">
        <f>'3-IDENTIFICACIÓN DEL RIESGO'!B21</f>
        <v>Inteligencia de la información.</v>
      </c>
      <c r="D41" s="867" t="str">
        <f>'3-IDENTIFICACIÓN DEL RIESGO'!E21</f>
        <v>1. Dirección de Gestión del Ordenamiento Social de la Propiedad.
2. Oficina de Planeación.</v>
      </c>
      <c r="E41" s="867" t="str">
        <f>'3-IDENTIFICACIÓN DEL RIESGO'!G21</f>
        <v>Incumplimiento en la implementación del Modelo de Seguridad y Privacidad  de la información de la estrategia de Gobierno Digital.</v>
      </c>
      <c r="F41" s="867"/>
      <c r="G41" s="419" t="s">
        <v>1657</v>
      </c>
      <c r="H41" s="386" t="s">
        <v>633</v>
      </c>
      <c r="I41" s="419" t="s">
        <v>1669</v>
      </c>
      <c r="J41" s="419" t="s">
        <v>1667</v>
      </c>
      <c r="K41" s="419" t="s">
        <v>1663</v>
      </c>
      <c r="L41" s="419" t="s">
        <v>1668</v>
      </c>
      <c r="M41" s="420" t="s">
        <v>1665</v>
      </c>
      <c r="N41" s="397" t="s">
        <v>204</v>
      </c>
      <c r="O41" s="398">
        <f t="shared" si="0"/>
        <v>15</v>
      </c>
      <c r="P41" s="399" t="s">
        <v>205</v>
      </c>
      <c r="Q41" s="398">
        <f t="shared" si="1"/>
        <v>15</v>
      </c>
      <c r="R41" s="399" t="s">
        <v>239</v>
      </c>
      <c r="S41" s="398">
        <f t="shared" si="2"/>
        <v>0</v>
      </c>
      <c r="T41" s="399" t="s">
        <v>210</v>
      </c>
      <c r="U41" s="398">
        <f t="shared" si="3"/>
        <v>10</v>
      </c>
      <c r="V41" s="399" t="s">
        <v>207</v>
      </c>
      <c r="W41" s="398">
        <f t="shared" si="4"/>
        <v>15</v>
      </c>
      <c r="X41" s="399" t="s">
        <v>212</v>
      </c>
      <c r="Y41" s="398">
        <f t="shared" si="5"/>
        <v>0</v>
      </c>
      <c r="Z41" s="399" t="s">
        <v>209</v>
      </c>
      <c r="AA41" s="398">
        <f t="shared" si="6"/>
        <v>10</v>
      </c>
      <c r="AB41" s="434">
        <f t="shared" si="7"/>
        <v>65</v>
      </c>
      <c r="AC41" s="400" t="str">
        <f t="shared" si="8"/>
        <v>Débil</v>
      </c>
      <c r="AD41" s="401" t="s">
        <v>63</v>
      </c>
      <c r="AE41" s="402" t="str">
        <f t="shared" si="9"/>
        <v>Débil</v>
      </c>
      <c r="AF41" s="403" t="str">
        <f t="shared" si="10"/>
        <v>0</v>
      </c>
      <c r="AG41" s="861">
        <v>2</v>
      </c>
      <c r="AH41" s="850">
        <f>(AF41+AF42+AF43)/AG41</f>
        <v>0</v>
      </c>
      <c r="AI41" s="840" t="str">
        <f>IF(AH41&lt;50,"Débil",IF(AH41&lt;=99,"Moderado",IF(AH41=100,"Fuerte",IF(AH41="","ERROR"))))</f>
        <v>Débil</v>
      </c>
      <c r="AJ41" s="841" t="s">
        <v>162</v>
      </c>
      <c r="AK41" s="840">
        <f>IF(AI41="Débil",0,IF(AND(AI41="Moderado",AJ41="Directamente"),1,IF(AND(AI41="Moderado",AJ41="No disminuye"),0,IF(AND(AI41="Fuerte",AJ41="Directamente"),2,IF(AND(AI41="Fuerte",AJ41="No disminuye"),0)))))</f>
        <v>0</v>
      </c>
      <c r="AL41" s="840">
        <f>'4-VALORACIÓN DEL RIESGO'!P20-'5-CONTROLES'!AK41:AK43</f>
        <v>4</v>
      </c>
      <c r="AM41" s="840" t="str">
        <f>IF(AL41=5,"Casi Seguro",IF(AL41=4,"Probable",IF(AL41=3,"Posible",IF(AL41=2,"Improbable",IF(AL41=1,"Rara Vez",IF(AL41=0,"Rara Vez",IF(AL41&lt;0,"Rara Vez")))))))</f>
        <v>Probable</v>
      </c>
      <c r="AN41" s="841" t="s">
        <v>164</v>
      </c>
      <c r="AO41" s="840">
        <f>IF(AI41="Débil",0,IF(AND(AI41="Moderado",AN41="Directamente"),1,IF(AND(AI41="Moderado",AN41="Indirectamente"),0,IF(AND(AI41="Moderado",AN41="No disminuye"),0,IF(AND(AI41="Fuerte",AN41="Directamente"),2,IF(AND(AI41="Fuerte",AN41="Indirectamente"),1,IF(AND(AI41="Fuerte",AN41="No disminuye"),0)))))))</f>
        <v>0</v>
      </c>
      <c r="AP41" s="840">
        <f>'4-VALORACIÓN DEL RIESGO'!Z20-'5-CONTROLES'!AO41:AO43</f>
        <v>4</v>
      </c>
      <c r="AQ41" s="842" t="str">
        <f>IF(AP41&lt;=1,"Insignificante",IF(AP41=2,"Menor",IF(AP41=3,"Moderado",IF(AP41=4,"Mayor",IF(AP41&gt;=5,"Catastrófico")))))</f>
        <v>Mayor</v>
      </c>
      <c r="AR41" s="840" t="str">
        <f t="shared" ref="AR41" si="20">IF(OR(AND(AQ41="Insignificante",AM41="Rara Vez"),AND(AQ41="Insignificante",AM41="Improbable"),AND(AQ41="Insignificante",AM41="Posible"),AND(AQ41="Menor",AM41="Rara Vez"),AND(AQ41="Menor",AM41="Improbable")),"Bajo",IF(OR(AND(AQ41="Insignificante",AM41="Probable"),AND(AQ41="Menor",AM41="Posible"),AND(AQ41="Moderado",AM41="Rara Vez"),AND(AQ41="Moderado",AM41="Improbable")),"Moderado",IF(OR(AND(AQ41="Menor",AM41="Probable"),AND(AQ41="Menor",AM41="Casi Seguro"),AND(AQ41="Mayor",AM41="Improbable"),AND(AQ41="Mayor",AM41="Rara Vez"),AND(AQ41="Moderado",AM41="Probable"),AND(AQ41="Insignificante",AM41="Casi Seguro"),AND(AQ41="Moderado",AM41="Posible")),"Alto",IF(OR(AND(AQ41="Moderado",AM41="Casi Seguro"),AND(AQ41="Mayor",AM41="Posible"),AND(AQ41="Mayor",AM41="Probable"),AND(AQ41="Mayor",AM41="Casi Seguro"),AND(AQ41="Catastrófico",AM41="Rara Vez"),AND(AQ41="Catastrófico",AM41="Improbable"),AND(AQ41="Catastrófico",AM41="Posible"),AND(AQ41="Catastrófico",AM41="Casi Seguro"),AND(AQ41="Catastrófico",AM41="Probable")),"Extremo"))))</f>
        <v>Extremo</v>
      </c>
      <c r="AS41" s="840"/>
      <c r="AT41" s="845" t="s">
        <v>9</v>
      </c>
    </row>
    <row r="42" spans="2:46" s="396" customFormat="1" ht="163.5" customHeight="1" x14ac:dyDescent="0.3">
      <c r="B42" s="949"/>
      <c r="C42" s="865"/>
      <c r="D42" s="867"/>
      <c r="E42" s="867"/>
      <c r="F42" s="867"/>
      <c r="G42" s="419" t="s">
        <v>1657</v>
      </c>
      <c r="H42" s="386" t="s">
        <v>634</v>
      </c>
      <c r="I42" s="419" t="s">
        <v>1669</v>
      </c>
      <c r="J42" s="419" t="s">
        <v>1666</v>
      </c>
      <c r="K42" s="419" t="s">
        <v>1663</v>
      </c>
      <c r="L42" s="419" t="s">
        <v>1163</v>
      </c>
      <c r="M42" s="420" t="s">
        <v>1670</v>
      </c>
      <c r="N42" s="397" t="s">
        <v>204</v>
      </c>
      <c r="O42" s="398">
        <f t="shared" si="0"/>
        <v>15</v>
      </c>
      <c r="P42" s="399" t="s">
        <v>205</v>
      </c>
      <c r="Q42" s="398">
        <f t="shared" si="1"/>
        <v>15</v>
      </c>
      <c r="R42" s="399" t="s">
        <v>239</v>
      </c>
      <c r="S42" s="398">
        <f t="shared" si="2"/>
        <v>0</v>
      </c>
      <c r="T42" s="399" t="s">
        <v>210</v>
      </c>
      <c r="U42" s="398">
        <f t="shared" si="3"/>
        <v>10</v>
      </c>
      <c r="V42" s="399" t="s">
        <v>207</v>
      </c>
      <c r="W42" s="398">
        <f t="shared" si="4"/>
        <v>15</v>
      </c>
      <c r="X42" s="399" t="s">
        <v>212</v>
      </c>
      <c r="Y42" s="398">
        <f t="shared" si="5"/>
        <v>0</v>
      </c>
      <c r="Z42" s="399" t="s">
        <v>209</v>
      </c>
      <c r="AA42" s="398">
        <f t="shared" si="6"/>
        <v>10</v>
      </c>
      <c r="AB42" s="434">
        <f t="shared" si="7"/>
        <v>65</v>
      </c>
      <c r="AC42" s="400" t="str">
        <f t="shared" si="8"/>
        <v>Débil</v>
      </c>
      <c r="AD42" s="401" t="s">
        <v>63</v>
      </c>
      <c r="AE42" s="402" t="str">
        <f t="shared" si="9"/>
        <v>Débil</v>
      </c>
      <c r="AF42" s="403" t="str">
        <f t="shared" si="10"/>
        <v>0</v>
      </c>
      <c r="AG42" s="862"/>
      <c r="AH42" s="850"/>
      <c r="AI42" s="840"/>
      <c r="AJ42" s="841"/>
      <c r="AK42" s="840"/>
      <c r="AL42" s="840"/>
      <c r="AM42" s="840"/>
      <c r="AN42" s="841"/>
      <c r="AO42" s="840"/>
      <c r="AP42" s="840"/>
      <c r="AQ42" s="843"/>
      <c r="AR42" s="840"/>
      <c r="AS42" s="840"/>
      <c r="AT42" s="845"/>
    </row>
    <row r="43" spans="2:46" s="396" customFormat="1" ht="27" customHeight="1" thickBot="1" x14ac:dyDescent="0.35">
      <c r="B43" s="949"/>
      <c r="C43" s="865"/>
      <c r="D43" s="867"/>
      <c r="E43" s="867"/>
      <c r="F43" s="867"/>
      <c r="G43" s="419"/>
      <c r="H43" s="386"/>
      <c r="I43" s="419"/>
      <c r="J43" s="419"/>
      <c r="K43" s="419"/>
      <c r="L43" s="419"/>
      <c r="M43" s="420"/>
      <c r="N43" s="397"/>
      <c r="O43" s="398" t="b">
        <f t="shared" si="0"/>
        <v>0</v>
      </c>
      <c r="P43" s="399"/>
      <c r="Q43" s="398" t="b">
        <f t="shared" si="1"/>
        <v>0</v>
      </c>
      <c r="R43" s="399"/>
      <c r="S43" s="398" t="b">
        <f t="shared" si="2"/>
        <v>0</v>
      </c>
      <c r="T43" s="399"/>
      <c r="U43" s="398" t="b">
        <f t="shared" si="3"/>
        <v>0</v>
      </c>
      <c r="V43" s="399"/>
      <c r="W43" s="398" t="b">
        <f t="shared" si="4"/>
        <v>0</v>
      </c>
      <c r="X43" s="399"/>
      <c r="Y43" s="398" t="b">
        <f t="shared" si="5"/>
        <v>0</v>
      </c>
      <c r="Z43" s="399"/>
      <c r="AA43" s="398" t="b">
        <f t="shared" si="6"/>
        <v>0</v>
      </c>
      <c r="AB43" s="434">
        <f t="shared" si="7"/>
        <v>0</v>
      </c>
      <c r="AC43" s="400" t="str">
        <f t="shared" si="8"/>
        <v>Débil</v>
      </c>
      <c r="AD43" s="401"/>
      <c r="AE43" s="402" t="str">
        <f t="shared" si="9"/>
        <v>Débil</v>
      </c>
      <c r="AF43" s="403" t="str">
        <f t="shared" si="10"/>
        <v>0</v>
      </c>
      <c r="AG43" s="863"/>
      <c r="AH43" s="850"/>
      <c r="AI43" s="840"/>
      <c r="AJ43" s="841"/>
      <c r="AK43" s="840"/>
      <c r="AL43" s="840"/>
      <c r="AM43" s="840"/>
      <c r="AN43" s="841"/>
      <c r="AO43" s="840"/>
      <c r="AP43" s="840"/>
      <c r="AQ43" s="844"/>
      <c r="AR43" s="840"/>
      <c r="AS43" s="840"/>
      <c r="AT43" s="845"/>
    </row>
    <row r="44" spans="2:46" s="396" customFormat="1" ht="163.5" customHeight="1" x14ac:dyDescent="0.3">
      <c r="B44" s="949">
        <v>12</v>
      </c>
      <c r="C44" s="865" t="str">
        <f>'3-IDENTIFICACIÓN DEL RIESGO'!B22</f>
        <v>Inteligencia de la información.</v>
      </c>
      <c r="D44" s="867" t="str">
        <f>'3-IDENTIFICACIÓN DEL RIESGO'!E22</f>
        <v>1. Dirección de Gestión del Ordenamiento Social de la Propiedad.
2. Oficina de Planeación.</v>
      </c>
      <c r="E44" s="867" t="str">
        <f>'3-IDENTIFICACIÓN DEL RIESGO'!G22</f>
        <v>Pérdida parcial o completa del conocimiento de la Entidad</v>
      </c>
      <c r="F44" s="867"/>
      <c r="G44" s="419" t="s">
        <v>1172</v>
      </c>
      <c r="H44" s="386" t="s">
        <v>631</v>
      </c>
      <c r="I44" s="419" t="s">
        <v>1173</v>
      </c>
      <c r="J44" s="419" t="s">
        <v>1174</v>
      </c>
      <c r="K44" s="419" t="s">
        <v>1175</v>
      </c>
      <c r="L44" s="419" t="s">
        <v>1176</v>
      </c>
      <c r="M44" s="420" t="s">
        <v>1171</v>
      </c>
      <c r="N44" s="397" t="s">
        <v>204</v>
      </c>
      <c r="O44" s="398">
        <f t="shared" si="0"/>
        <v>15</v>
      </c>
      <c r="P44" s="399" t="s">
        <v>214</v>
      </c>
      <c r="Q44" s="398">
        <f t="shared" si="1"/>
        <v>0</v>
      </c>
      <c r="R44" s="399" t="s">
        <v>239</v>
      </c>
      <c r="S44" s="398">
        <f t="shared" si="2"/>
        <v>0</v>
      </c>
      <c r="T44" s="399" t="s">
        <v>210</v>
      </c>
      <c r="U44" s="398">
        <f t="shared" si="3"/>
        <v>10</v>
      </c>
      <c r="V44" s="399" t="s">
        <v>243</v>
      </c>
      <c r="W44" s="398">
        <f t="shared" si="4"/>
        <v>0</v>
      </c>
      <c r="X44" s="399" t="s">
        <v>212</v>
      </c>
      <c r="Y44" s="398">
        <f t="shared" si="5"/>
        <v>0</v>
      </c>
      <c r="Z44" s="399" t="s">
        <v>211</v>
      </c>
      <c r="AA44" s="398">
        <f t="shared" si="6"/>
        <v>5</v>
      </c>
      <c r="AB44" s="434">
        <f t="shared" si="7"/>
        <v>30</v>
      </c>
      <c r="AC44" s="400" t="str">
        <f t="shared" si="8"/>
        <v>Débil</v>
      </c>
      <c r="AD44" s="401" t="s">
        <v>57</v>
      </c>
      <c r="AE44" s="402" t="str">
        <f t="shared" si="9"/>
        <v>Débil</v>
      </c>
      <c r="AF44" s="403" t="str">
        <f t="shared" si="10"/>
        <v>0</v>
      </c>
      <c r="AG44" s="861">
        <v>1</v>
      </c>
      <c r="AH44" s="850">
        <f>(AF44+AF45+AF46)/AG44</f>
        <v>0</v>
      </c>
      <c r="AI44" s="840" t="str">
        <f>IF(AH44&lt;50,"Débil",IF(AH44&lt;=99,"Moderado",IF(AH44=100,"Fuerte",IF(AH44="","ERROR"))))</f>
        <v>Débil</v>
      </c>
      <c r="AJ44" s="841" t="s">
        <v>162</v>
      </c>
      <c r="AK44" s="840">
        <f>IF(AI44="Débil",0,IF(AND(AI44="Moderado",AJ44="Directamente"),1,IF(AND(AI44="Moderado",AJ44="No disminuye"),0,IF(AND(AI44="Fuerte",AJ44="Directamente"),2,IF(AND(AI44="Fuerte",AJ44="No disminuye"),0)))))</f>
        <v>0</v>
      </c>
      <c r="AL44" s="840">
        <f>'4-VALORACIÓN DEL RIESGO'!P21-'5-CONTROLES'!AK44:AK46</f>
        <v>5</v>
      </c>
      <c r="AM44" s="840" t="str">
        <f>IF(AL44=5,"Casi Seguro",IF(AL44=4,"Probable",IF(AL44=3,"Posible",IF(AL44=2,"Improbable",IF(AL44=1,"Rara Vez",IF(AL44=0,"Rara Vez",IF(AL44&lt;0,"Rara Vez")))))))</f>
        <v>Casi Seguro</v>
      </c>
      <c r="AN44" s="841" t="s">
        <v>164</v>
      </c>
      <c r="AO44" s="840">
        <f>IF(AI44="Débil",0,IF(AND(AI44="Moderado",AN44="Directamente"),1,IF(AND(AI44="Moderado",AN44="Indirectamente"),0,IF(AND(AI44="Moderado",AN44="No disminuye"),0,IF(AND(AI44="Fuerte",AN44="Directamente"),2,IF(AND(AI44="Fuerte",AN44="Indirectamente"),1,IF(AND(AI44="Fuerte",AN44="No disminuye"),0)))))))</f>
        <v>0</v>
      </c>
      <c r="AP44" s="840">
        <f>'4-VALORACIÓN DEL RIESGO'!Z21-'5-CONTROLES'!AO44:AO46</f>
        <v>5</v>
      </c>
      <c r="AQ44" s="842" t="str">
        <f>IF(AP44&lt;=1,"Insignificante",IF(AP44=2,"Menor",IF(AP44=3,"Moderado",IF(AP44=4,"Mayor",IF(AP44&gt;=5,"Catastrófico")))))</f>
        <v>Catastrófico</v>
      </c>
      <c r="AR44" s="840" t="str">
        <f t="shared" ref="AR44" si="21">IF(OR(AND(AQ44="Insignificante",AM44="Rara Vez"),AND(AQ44="Insignificante",AM44="Improbable"),AND(AQ44="Insignificante",AM44="Posible"),AND(AQ44="Menor",AM44="Rara Vez"),AND(AQ44="Menor",AM44="Improbable")),"Bajo",IF(OR(AND(AQ44="Insignificante",AM44="Probable"),AND(AQ44="Menor",AM44="Posible"),AND(AQ44="Moderado",AM44="Rara Vez"),AND(AQ44="Moderado",AM44="Improbable")),"Moderado",IF(OR(AND(AQ44="Menor",AM44="Probable"),AND(AQ44="Menor",AM44="Casi Seguro"),AND(AQ44="Mayor",AM44="Improbable"),AND(AQ44="Mayor",AM44="Rara Vez"),AND(AQ44="Moderado",AM44="Probable"),AND(AQ44="Insignificante",AM44="Casi Seguro"),AND(AQ44="Moderado",AM44="Posible")),"Alto",IF(OR(AND(AQ44="Moderado",AM44="Casi Seguro"),AND(AQ44="Mayor",AM44="Posible"),AND(AQ44="Mayor",AM44="Probable"),AND(AQ44="Mayor",AM44="Casi Seguro"),AND(AQ44="Catastrófico",AM44="Rara Vez"),AND(AQ44="Catastrófico",AM44="Improbable"),AND(AQ44="Catastrófico",AM44="Posible"),AND(AQ44="Catastrófico",AM44="Casi Seguro"),AND(AQ44="Catastrófico",AM44="Probable")),"Extremo"))))</f>
        <v>Extremo</v>
      </c>
      <c r="AS44" s="840"/>
      <c r="AT44" s="845" t="s">
        <v>9</v>
      </c>
    </row>
    <row r="45" spans="2:46" s="396" customFormat="1" ht="25.5" customHeight="1" x14ac:dyDescent="0.3">
      <c r="B45" s="949"/>
      <c r="C45" s="865"/>
      <c r="D45" s="867"/>
      <c r="E45" s="867"/>
      <c r="F45" s="867"/>
      <c r="G45" s="419"/>
      <c r="H45" s="386"/>
      <c r="I45" s="419"/>
      <c r="J45" s="419"/>
      <c r="K45" s="419"/>
      <c r="L45" s="419"/>
      <c r="M45" s="420"/>
      <c r="N45" s="397"/>
      <c r="O45" s="398" t="b">
        <f t="shared" si="0"/>
        <v>0</v>
      </c>
      <c r="P45" s="399"/>
      <c r="Q45" s="398" t="b">
        <f t="shared" si="1"/>
        <v>0</v>
      </c>
      <c r="R45" s="399"/>
      <c r="S45" s="398" t="b">
        <f t="shared" si="2"/>
        <v>0</v>
      </c>
      <c r="T45" s="399"/>
      <c r="U45" s="398" t="b">
        <f t="shared" si="3"/>
        <v>0</v>
      </c>
      <c r="V45" s="399"/>
      <c r="W45" s="398" t="b">
        <f t="shared" si="4"/>
        <v>0</v>
      </c>
      <c r="X45" s="399"/>
      <c r="Y45" s="398" t="b">
        <f t="shared" si="5"/>
        <v>0</v>
      </c>
      <c r="Z45" s="399"/>
      <c r="AA45" s="398" t="b">
        <f t="shared" si="6"/>
        <v>0</v>
      </c>
      <c r="AB45" s="434">
        <f t="shared" si="7"/>
        <v>0</v>
      </c>
      <c r="AC45" s="400" t="str">
        <f t="shared" si="8"/>
        <v>Débil</v>
      </c>
      <c r="AD45" s="401"/>
      <c r="AE45" s="402" t="str">
        <f t="shared" si="9"/>
        <v>Débil</v>
      </c>
      <c r="AF45" s="403" t="str">
        <f t="shared" si="10"/>
        <v>0</v>
      </c>
      <c r="AG45" s="862"/>
      <c r="AH45" s="850"/>
      <c r="AI45" s="840"/>
      <c r="AJ45" s="841"/>
      <c r="AK45" s="840"/>
      <c r="AL45" s="840"/>
      <c r="AM45" s="840"/>
      <c r="AN45" s="841"/>
      <c r="AO45" s="840"/>
      <c r="AP45" s="840"/>
      <c r="AQ45" s="843"/>
      <c r="AR45" s="840"/>
      <c r="AS45" s="840"/>
      <c r="AT45" s="845"/>
    </row>
    <row r="46" spans="2:46" s="396" customFormat="1" ht="25.5" customHeight="1" thickBot="1" x14ac:dyDescent="0.35">
      <c r="B46" s="949"/>
      <c r="C46" s="865"/>
      <c r="D46" s="867"/>
      <c r="E46" s="867"/>
      <c r="F46" s="867"/>
      <c r="G46" s="419"/>
      <c r="H46" s="386"/>
      <c r="I46" s="419"/>
      <c r="J46" s="419"/>
      <c r="K46" s="419"/>
      <c r="L46" s="419"/>
      <c r="M46" s="420"/>
      <c r="N46" s="397"/>
      <c r="O46" s="398" t="b">
        <f t="shared" si="0"/>
        <v>0</v>
      </c>
      <c r="P46" s="399"/>
      <c r="Q46" s="398" t="b">
        <f t="shared" si="1"/>
        <v>0</v>
      </c>
      <c r="R46" s="399"/>
      <c r="S46" s="398" t="b">
        <f t="shared" si="2"/>
        <v>0</v>
      </c>
      <c r="T46" s="399"/>
      <c r="U46" s="398" t="b">
        <f t="shared" si="3"/>
        <v>0</v>
      </c>
      <c r="V46" s="399"/>
      <c r="W46" s="398" t="b">
        <f t="shared" si="4"/>
        <v>0</v>
      </c>
      <c r="X46" s="399"/>
      <c r="Y46" s="398" t="b">
        <f t="shared" si="5"/>
        <v>0</v>
      </c>
      <c r="Z46" s="399"/>
      <c r="AA46" s="398" t="b">
        <f t="shared" si="6"/>
        <v>0</v>
      </c>
      <c r="AB46" s="434">
        <f t="shared" si="7"/>
        <v>0</v>
      </c>
      <c r="AC46" s="400" t="str">
        <f t="shared" si="8"/>
        <v>Débil</v>
      </c>
      <c r="AD46" s="401"/>
      <c r="AE46" s="402" t="str">
        <f t="shared" si="9"/>
        <v>Débil</v>
      </c>
      <c r="AF46" s="403" t="str">
        <f t="shared" si="10"/>
        <v>0</v>
      </c>
      <c r="AG46" s="863"/>
      <c r="AH46" s="850"/>
      <c r="AI46" s="840"/>
      <c r="AJ46" s="841"/>
      <c r="AK46" s="840"/>
      <c r="AL46" s="840"/>
      <c r="AM46" s="840"/>
      <c r="AN46" s="841"/>
      <c r="AO46" s="840"/>
      <c r="AP46" s="840"/>
      <c r="AQ46" s="844"/>
      <c r="AR46" s="840"/>
      <c r="AS46" s="840"/>
      <c r="AT46" s="845"/>
    </row>
    <row r="47" spans="2:46" s="396" customFormat="1" ht="163.5" customHeight="1" x14ac:dyDescent="0.3">
      <c r="B47" s="949">
        <v>13</v>
      </c>
      <c r="C47" s="865" t="str">
        <f>'3-IDENTIFICACIÓN DEL RIESGO'!B23</f>
        <v>Inteligencia de la información.</v>
      </c>
      <c r="D47" s="867" t="str">
        <f>'3-IDENTIFICACIÓN DEL RIESGO'!E23</f>
        <v>1. Dirección de Gestión del Ordenamiento Social de la Propiedad.
2. Oficina de Planeación.</v>
      </c>
      <c r="E47" s="867" t="str">
        <f>'3-IDENTIFICACIÓN DEL RIESGO'!G23</f>
        <v>Aprobación y publicación de información documentada no pertinente a los Procesos de la entidad.</v>
      </c>
      <c r="F47" s="867"/>
      <c r="G47" s="419" t="s">
        <v>716</v>
      </c>
      <c r="H47" s="386" t="s">
        <v>630</v>
      </c>
      <c r="I47" s="419" t="s">
        <v>1641</v>
      </c>
      <c r="J47" s="419" t="s">
        <v>1640</v>
      </c>
      <c r="K47" s="419" t="s">
        <v>1638</v>
      </c>
      <c r="L47" s="419" t="s">
        <v>1639</v>
      </c>
      <c r="M47" s="420" t="s">
        <v>1642</v>
      </c>
      <c r="N47" s="397" t="s">
        <v>204</v>
      </c>
      <c r="O47" s="398">
        <f t="shared" si="0"/>
        <v>15</v>
      </c>
      <c r="P47" s="399" t="s">
        <v>214</v>
      </c>
      <c r="Q47" s="398">
        <f t="shared" si="1"/>
        <v>0</v>
      </c>
      <c r="R47" s="399" t="s">
        <v>206</v>
      </c>
      <c r="S47" s="398">
        <f t="shared" si="2"/>
        <v>15</v>
      </c>
      <c r="T47" s="399" t="s">
        <v>60</v>
      </c>
      <c r="U47" s="398">
        <f t="shared" si="3"/>
        <v>15</v>
      </c>
      <c r="V47" s="399" t="s">
        <v>207</v>
      </c>
      <c r="W47" s="398">
        <f t="shared" si="4"/>
        <v>15</v>
      </c>
      <c r="X47" s="399" t="s">
        <v>208</v>
      </c>
      <c r="Y47" s="398">
        <f t="shared" si="5"/>
        <v>15</v>
      </c>
      <c r="Z47" s="399" t="s">
        <v>209</v>
      </c>
      <c r="AA47" s="398">
        <f t="shared" si="6"/>
        <v>10</v>
      </c>
      <c r="AB47" s="434">
        <f t="shared" si="7"/>
        <v>85</v>
      </c>
      <c r="AC47" s="400" t="str">
        <f t="shared" si="8"/>
        <v>Débil</v>
      </c>
      <c r="AD47" s="401" t="s">
        <v>63</v>
      </c>
      <c r="AE47" s="402" t="str">
        <f t="shared" si="9"/>
        <v>Débil</v>
      </c>
      <c r="AF47" s="403" t="str">
        <f t="shared" si="10"/>
        <v>0</v>
      </c>
      <c r="AG47" s="861">
        <v>3</v>
      </c>
      <c r="AH47" s="850">
        <f>(AF47+AF48+AF49)/AG47</f>
        <v>0</v>
      </c>
      <c r="AI47" s="840" t="str">
        <f>IF(AH47&lt;50,"Débil",IF(AH47&lt;=99,"Moderado",IF(AH47=100,"Fuerte",IF(AH47="","ERROR"))))</f>
        <v>Débil</v>
      </c>
      <c r="AJ47" s="841" t="s">
        <v>162</v>
      </c>
      <c r="AK47" s="840">
        <f>IF(AI47="Débil",0,IF(AND(AI47="Moderado",AJ47="Directamente"),1,IF(AND(AI47="Moderado",AJ47="No disminuye"),0,IF(AND(AI47="Fuerte",AJ47="Directamente"),2,IF(AND(AI47="Fuerte",AJ47="No disminuye"),0)))))</f>
        <v>0</v>
      </c>
      <c r="AL47" s="842">
        <f>'4-VALORACIÓN DEL RIESGO'!P22-'5-CONTROLES'!AK47:AK49</f>
        <v>4</v>
      </c>
      <c r="AM47" s="840" t="str">
        <f>IF(AL47=5,"Casi Seguro",IF(AL47=4,"Probable",IF(AL47=3,"Posible",IF(AL47=2,"Improbable",IF(AL47=1,"Rara Vez",IF(AL47=0,"Rara Vez",IF(AL47&lt;0,"Rara Vez")))))))</f>
        <v>Probable</v>
      </c>
      <c r="AN47" s="841" t="s">
        <v>164</v>
      </c>
      <c r="AO47" s="840">
        <f>IF(AI47="Débil",0,IF(AND(AI47="Moderado",AN47="Directamente"),1,IF(AND(AI47="Moderado",AN47="Indirectamente"),0,IF(AND(AI47="Moderado",AN47="No disminuye"),0,IF(AND(AI47="Fuerte",AN47="Directamente"),2,IF(AND(AI47="Fuerte",AN47="Indirectamente"),1,IF(AND(AI47="Fuerte",AN47="No disminuye"),0)))))))</f>
        <v>0</v>
      </c>
      <c r="AP47" s="840">
        <f>'4-VALORACIÓN DEL RIESGO'!Z22-'5-CONTROLES'!AO47:AO49</f>
        <v>4</v>
      </c>
      <c r="AQ47" s="842" t="str">
        <f>IF(AP47&lt;=1,"Insignificante",IF(AP47=2,"Menor",IF(AP47=3,"Moderado",IF(AP47=4,"Mayor",IF(AP47&gt;=5,"Catastrófico")))))</f>
        <v>Mayor</v>
      </c>
      <c r="AR47" s="840" t="str">
        <f t="shared" ref="AR47" si="22">IF(OR(AND(AQ47="Insignificante",AM47="Rara Vez"),AND(AQ47="Insignificante",AM47="Improbable"),AND(AQ47="Insignificante",AM47="Posible"),AND(AQ47="Menor",AM47="Rara Vez"),AND(AQ47="Menor",AM47="Improbable")),"Bajo",IF(OR(AND(AQ47="Insignificante",AM47="Probable"),AND(AQ47="Menor",AM47="Posible"),AND(AQ47="Moderado",AM47="Rara Vez"),AND(AQ47="Moderado",AM47="Improbable")),"Moderado",IF(OR(AND(AQ47="Menor",AM47="Probable"),AND(AQ47="Menor",AM47="Casi Seguro"),AND(AQ47="Mayor",AM47="Improbable"),AND(AQ47="Mayor",AM47="Rara Vez"),AND(AQ47="Moderado",AM47="Probable"),AND(AQ47="Insignificante",AM47="Casi Seguro"),AND(AQ47="Moderado",AM47="Posible")),"Alto",IF(OR(AND(AQ47="Moderado",AM47="Casi Seguro"),AND(AQ47="Mayor",AM47="Posible"),AND(AQ47="Mayor",AM47="Probable"),AND(AQ47="Mayor",AM47="Casi Seguro"),AND(AQ47="Catastrófico",AM47="Rara Vez"),AND(AQ47="Catastrófico",AM47="Improbable"),AND(AQ47="Catastrófico",AM47="Posible"),AND(AQ47="Catastrófico",AM47="Casi Seguro"),AND(AQ47="Catastrófico",AM47="Probable")),"Extremo"))))</f>
        <v>Extremo</v>
      </c>
      <c r="AS47" s="840"/>
      <c r="AT47" s="845" t="s">
        <v>9</v>
      </c>
    </row>
    <row r="48" spans="2:46" s="396" customFormat="1" ht="163.5" customHeight="1" x14ac:dyDescent="0.3">
      <c r="B48" s="949"/>
      <c r="C48" s="865"/>
      <c r="D48" s="867"/>
      <c r="E48" s="867"/>
      <c r="F48" s="867"/>
      <c r="G48" s="419" t="s">
        <v>1172</v>
      </c>
      <c r="H48" s="386" t="s">
        <v>630</v>
      </c>
      <c r="I48" s="419" t="s">
        <v>1641</v>
      </c>
      <c r="J48" s="419" t="s">
        <v>1644</v>
      </c>
      <c r="K48" s="419" t="s">
        <v>1645</v>
      </c>
      <c r="L48" s="419" t="s">
        <v>1646</v>
      </c>
      <c r="M48" s="420" t="s">
        <v>1643</v>
      </c>
      <c r="N48" s="397" t="s">
        <v>204</v>
      </c>
      <c r="O48" s="398">
        <f t="shared" si="0"/>
        <v>15</v>
      </c>
      <c r="P48" s="399" t="s">
        <v>214</v>
      </c>
      <c r="Q48" s="398">
        <f t="shared" si="1"/>
        <v>0</v>
      </c>
      <c r="R48" s="399" t="s">
        <v>206</v>
      </c>
      <c r="S48" s="398">
        <f t="shared" si="2"/>
        <v>15</v>
      </c>
      <c r="T48" s="399" t="s">
        <v>60</v>
      </c>
      <c r="U48" s="398">
        <f t="shared" si="3"/>
        <v>15</v>
      </c>
      <c r="V48" s="399" t="s">
        <v>207</v>
      </c>
      <c r="W48" s="398">
        <f t="shared" si="4"/>
        <v>15</v>
      </c>
      <c r="X48" s="399" t="s">
        <v>208</v>
      </c>
      <c r="Y48" s="398">
        <f t="shared" si="5"/>
        <v>15</v>
      </c>
      <c r="Z48" s="399" t="s">
        <v>209</v>
      </c>
      <c r="AA48" s="398">
        <f t="shared" si="6"/>
        <v>10</v>
      </c>
      <c r="AB48" s="434">
        <f t="shared" si="7"/>
        <v>85</v>
      </c>
      <c r="AC48" s="400" t="str">
        <f t="shared" si="8"/>
        <v>Débil</v>
      </c>
      <c r="AD48" s="401" t="s">
        <v>63</v>
      </c>
      <c r="AE48" s="402" t="str">
        <f t="shared" si="9"/>
        <v>Débil</v>
      </c>
      <c r="AF48" s="403" t="str">
        <f t="shared" si="10"/>
        <v>0</v>
      </c>
      <c r="AG48" s="862"/>
      <c r="AH48" s="850"/>
      <c r="AI48" s="840"/>
      <c r="AJ48" s="841"/>
      <c r="AK48" s="840"/>
      <c r="AL48" s="843"/>
      <c r="AM48" s="840"/>
      <c r="AN48" s="841"/>
      <c r="AO48" s="840"/>
      <c r="AP48" s="840"/>
      <c r="AQ48" s="843"/>
      <c r="AR48" s="840"/>
      <c r="AS48" s="840"/>
      <c r="AT48" s="845"/>
    </row>
    <row r="49" spans="2:46" s="396" customFormat="1" ht="163.5" customHeight="1" thickBot="1" x14ac:dyDescent="0.35">
      <c r="B49" s="949"/>
      <c r="C49" s="865"/>
      <c r="D49" s="867"/>
      <c r="E49" s="867"/>
      <c r="F49" s="867"/>
      <c r="G49" s="419" t="s">
        <v>1172</v>
      </c>
      <c r="H49" s="386" t="s">
        <v>630</v>
      </c>
      <c r="I49" s="419" t="s">
        <v>1641</v>
      </c>
      <c r="J49" s="419" t="s">
        <v>1649</v>
      </c>
      <c r="K49" s="419" t="s">
        <v>1645</v>
      </c>
      <c r="L49" s="419" t="s">
        <v>1648</v>
      </c>
      <c r="M49" s="420" t="s">
        <v>1647</v>
      </c>
      <c r="N49" s="412" t="s">
        <v>204</v>
      </c>
      <c r="O49" s="413">
        <f t="shared" si="0"/>
        <v>15</v>
      </c>
      <c r="P49" s="414" t="s">
        <v>214</v>
      </c>
      <c r="Q49" s="413">
        <f t="shared" si="1"/>
        <v>0</v>
      </c>
      <c r="R49" s="414" t="s">
        <v>206</v>
      </c>
      <c r="S49" s="413">
        <f t="shared" si="2"/>
        <v>15</v>
      </c>
      <c r="T49" s="414" t="s">
        <v>60</v>
      </c>
      <c r="U49" s="413">
        <f t="shared" si="3"/>
        <v>15</v>
      </c>
      <c r="V49" s="414" t="s">
        <v>207</v>
      </c>
      <c r="W49" s="413">
        <f t="shared" si="4"/>
        <v>15</v>
      </c>
      <c r="X49" s="414" t="s">
        <v>208</v>
      </c>
      <c r="Y49" s="413">
        <f t="shared" si="5"/>
        <v>15</v>
      </c>
      <c r="Z49" s="414" t="s">
        <v>209</v>
      </c>
      <c r="AA49" s="413">
        <f t="shared" si="6"/>
        <v>10</v>
      </c>
      <c r="AB49" s="433">
        <f t="shared" si="7"/>
        <v>85</v>
      </c>
      <c r="AC49" s="415" t="str">
        <f t="shared" si="8"/>
        <v>Débil</v>
      </c>
      <c r="AD49" s="416" t="s">
        <v>63</v>
      </c>
      <c r="AE49" s="417" t="str">
        <f t="shared" si="9"/>
        <v>Débil</v>
      </c>
      <c r="AF49" s="418" t="str">
        <f t="shared" si="10"/>
        <v>0</v>
      </c>
      <c r="AG49" s="862"/>
      <c r="AH49" s="850"/>
      <c r="AI49" s="840"/>
      <c r="AJ49" s="841"/>
      <c r="AK49" s="840"/>
      <c r="AL49" s="844"/>
      <c r="AM49" s="840"/>
      <c r="AN49" s="841"/>
      <c r="AO49" s="840"/>
      <c r="AP49" s="840"/>
      <c r="AQ49" s="844"/>
      <c r="AR49" s="840"/>
      <c r="AS49" s="840"/>
      <c r="AT49" s="845"/>
    </row>
    <row r="50" spans="2:46" s="396" customFormat="1" ht="163.5" customHeight="1" x14ac:dyDescent="0.3">
      <c r="B50" s="949">
        <v>14</v>
      </c>
      <c r="C50" s="865" t="str">
        <f>'3-IDENTIFICACIÓN DEL RIESGO'!B24</f>
        <v>Gestión del Modelo de Atención.</v>
      </c>
      <c r="D50" s="867" t="str">
        <f>'3-IDENTIFICACIÓN DEL RIESGO'!E24</f>
        <v>1. Secretaría General.
2. Dirección de Gestión del Ordenamiento social de la Propiedad.
3. Dirección Acceso a Tierras.
4. Dirección Gestión Jurídica de Tierras.
5. Dirección Asuntos Étnicos.</v>
      </c>
      <c r="E50" s="867" t="str">
        <f>'3-IDENTIFICACIÓN DEL RIESGO'!G24</f>
        <v>Respuesta inoportuna a las PQRSD</v>
      </c>
      <c r="F50" s="867"/>
      <c r="G50" s="419" t="s">
        <v>1530</v>
      </c>
      <c r="H50" s="386" t="s">
        <v>630</v>
      </c>
      <c r="I50" s="419" t="s">
        <v>1523</v>
      </c>
      <c r="J50" s="419" t="s">
        <v>1524</v>
      </c>
      <c r="K50" s="419" t="s">
        <v>1522</v>
      </c>
      <c r="L50" s="419" t="s">
        <v>1521</v>
      </c>
      <c r="M50" s="420" t="s">
        <v>1520</v>
      </c>
      <c r="N50" s="388" t="s">
        <v>204</v>
      </c>
      <c r="O50" s="389">
        <f t="shared" si="0"/>
        <v>15</v>
      </c>
      <c r="P50" s="390" t="s">
        <v>214</v>
      </c>
      <c r="Q50" s="389">
        <f t="shared" si="1"/>
        <v>0</v>
      </c>
      <c r="R50" s="390" t="s">
        <v>239</v>
      </c>
      <c r="S50" s="389">
        <f t="shared" si="2"/>
        <v>0</v>
      </c>
      <c r="T50" s="390" t="s">
        <v>210</v>
      </c>
      <c r="U50" s="389">
        <f t="shared" si="3"/>
        <v>10</v>
      </c>
      <c r="V50" s="390" t="s">
        <v>207</v>
      </c>
      <c r="W50" s="389">
        <f t="shared" si="4"/>
        <v>15</v>
      </c>
      <c r="X50" s="390" t="s">
        <v>208</v>
      </c>
      <c r="Y50" s="389">
        <f t="shared" si="5"/>
        <v>15</v>
      </c>
      <c r="Z50" s="390" t="s">
        <v>209</v>
      </c>
      <c r="AA50" s="389">
        <f t="shared" si="6"/>
        <v>10</v>
      </c>
      <c r="AB50" s="391">
        <f t="shared" si="7"/>
        <v>65</v>
      </c>
      <c r="AC50" s="392" t="str">
        <f t="shared" si="8"/>
        <v>Débil</v>
      </c>
      <c r="AD50" s="393" t="s">
        <v>63</v>
      </c>
      <c r="AE50" s="394" t="str">
        <f t="shared" si="9"/>
        <v>Débil</v>
      </c>
      <c r="AF50" s="395" t="str">
        <f t="shared" si="10"/>
        <v>0</v>
      </c>
      <c r="AG50" s="861">
        <v>1</v>
      </c>
      <c r="AH50" s="850">
        <f>(AF50+AF51+AF52)/AG50</f>
        <v>0</v>
      </c>
      <c r="AI50" s="840" t="str">
        <f>IF(AH50&lt;50,"Débil",IF(AH50&lt;=99,"Moderado",IF(AH50=100,"Fuerte",IF(AH50="","ERROR"))))</f>
        <v>Débil</v>
      </c>
      <c r="AJ50" s="841" t="s">
        <v>162</v>
      </c>
      <c r="AK50" s="840">
        <f>IF(AI50="Débil",0,IF(AND(AI50="Moderado",AJ50="Directamente"),1,IF(AND(AI50="Moderado",AJ50="No disminuye"),0,IF(AND(AI50="Fuerte",AJ50="Directamente"),2,IF(AND(AI50="Fuerte",AJ50="No disminuye"),0)))))</f>
        <v>0</v>
      </c>
      <c r="AL50" s="842">
        <f>'4-VALORACIÓN DEL RIESGO'!P23-'5-CONTROLES'!AK50:AK52</f>
        <v>5</v>
      </c>
      <c r="AM50" s="840" t="str">
        <f>IF(AL50=5,"Casi Seguro",IF(AL50=4,"Probable",IF(AL50=3,"Posible",IF(AL50=2,"Improbable",IF(AL50=1,"Rara Vez",IF(AL50=0,"Rara Vez",IF(AL50&lt;0,"Rara Vez")))))))</f>
        <v>Casi Seguro</v>
      </c>
      <c r="AN50" s="841" t="s">
        <v>164</v>
      </c>
      <c r="AO50" s="840">
        <f>IF(AI50="Débil",0,IF(AND(AI50="Moderado",AN50="Directamente"),1,IF(AND(AI50="Moderado",AN50="Indirectamente"),0,IF(AND(AI50="Moderado",AN50="No disminuye"),0,IF(AND(AI50="Fuerte",AN50="Directamente"),2,IF(AND(AI50="Fuerte",AN50="Indirectamente"),1,IF(AND(AI50="Fuerte",AN50="No disminuye"),0)))))))</f>
        <v>0</v>
      </c>
      <c r="AP50" s="840">
        <f>'4-VALORACIÓN DEL RIESGO'!Z23-'5-CONTROLES'!AO50:AO52</f>
        <v>5</v>
      </c>
      <c r="AQ50" s="842" t="str">
        <f>IF(AP50&lt;=1,"Insignificante",IF(AP50=2,"Menor",IF(AP50=3,"Moderado",IF(AP50=4,"Mayor",IF(AP50&gt;=5,"Catastrófico")))))</f>
        <v>Catastrófico</v>
      </c>
      <c r="AR50" s="840" t="str">
        <f t="shared" ref="AR50" si="23">IF(OR(AND(AQ50="Insignificante",AM50="Rara Vez"),AND(AQ50="Insignificante",AM50="Improbable"),AND(AQ50="Insignificante",AM50="Posible"),AND(AQ50="Menor",AM50="Rara Vez"),AND(AQ50="Menor",AM50="Improbable")),"Bajo",IF(OR(AND(AQ50="Insignificante",AM50="Probable"),AND(AQ50="Menor",AM50="Posible"),AND(AQ50="Moderado",AM50="Rara Vez"),AND(AQ50="Moderado",AM50="Improbable")),"Moderado",IF(OR(AND(AQ50="Menor",AM50="Probable"),AND(AQ50="Menor",AM50="Casi Seguro"),AND(AQ50="Mayor",AM50="Improbable"),AND(AQ50="Mayor",AM50="Rara Vez"),AND(AQ50="Moderado",AM50="Probable"),AND(AQ50="Insignificante",AM50="Casi Seguro"),AND(AQ50="Moderado",AM50="Posible")),"Alto",IF(OR(AND(AQ50="Moderado",AM50="Casi Seguro"),AND(AQ50="Mayor",AM50="Posible"),AND(AQ50="Mayor",AM50="Probable"),AND(AQ50="Mayor",AM50="Casi Seguro"),AND(AQ50="Catastrófico",AM50="Rara Vez"),AND(AQ50="Catastrófico",AM50="Improbable"),AND(AQ50="Catastrófico",AM50="Posible"),AND(AQ50="Catastrófico",AM50="Casi Seguro"),AND(AQ50="Catastrófico",AM50="Probable")),"Extremo"))))</f>
        <v>Extremo</v>
      </c>
      <c r="AS50" s="840"/>
      <c r="AT50" s="845" t="s">
        <v>9</v>
      </c>
    </row>
    <row r="51" spans="2:46" s="396" customFormat="1" ht="25.5" customHeight="1" x14ac:dyDescent="0.3">
      <c r="B51" s="949"/>
      <c r="C51" s="865"/>
      <c r="D51" s="867"/>
      <c r="E51" s="867"/>
      <c r="F51" s="867"/>
      <c r="G51" s="419"/>
      <c r="H51" s="386"/>
      <c r="I51" s="419"/>
      <c r="J51" s="419"/>
      <c r="K51" s="419"/>
      <c r="L51" s="419"/>
      <c r="M51" s="420"/>
      <c r="N51" s="397"/>
      <c r="O51" s="398" t="b">
        <f t="shared" si="0"/>
        <v>0</v>
      </c>
      <c r="P51" s="399"/>
      <c r="Q51" s="398" t="b">
        <f t="shared" si="1"/>
        <v>0</v>
      </c>
      <c r="R51" s="399"/>
      <c r="S51" s="398" t="b">
        <f t="shared" si="2"/>
        <v>0</v>
      </c>
      <c r="T51" s="399"/>
      <c r="U51" s="398" t="b">
        <f t="shared" si="3"/>
        <v>0</v>
      </c>
      <c r="V51" s="399"/>
      <c r="W51" s="398" t="b">
        <f t="shared" si="4"/>
        <v>0</v>
      </c>
      <c r="X51" s="399"/>
      <c r="Y51" s="398" t="b">
        <f t="shared" si="5"/>
        <v>0</v>
      </c>
      <c r="Z51" s="399"/>
      <c r="AA51" s="398" t="b">
        <f t="shared" si="6"/>
        <v>0</v>
      </c>
      <c r="AB51" s="434">
        <f t="shared" si="7"/>
        <v>0</v>
      </c>
      <c r="AC51" s="400" t="str">
        <f t="shared" si="8"/>
        <v>Débil</v>
      </c>
      <c r="AD51" s="401"/>
      <c r="AE51" s="402" t="str">
        <f t="shared" si="9"/>
        <v>Débil</v>
      </c>
      <c r="AF51" s="403" t="str">
        <f t="shared" si="10"/>
        <v>0</v>
      </c>
      <c r="AG51" s="862"/>
      <c r="AH51" s="850"/>
      <c r="AI51" s="840"/>
      <c r="AJ51" s="841"/>
      <c r="AK51" s="840"/>
      <c r="AL51" s="843"/>
      <c r="AM51" s="840"/>
      <c r="AN51" s="841"/>
      <c r="AO51" s="840"/>
      <c r="AP51" s="840"/>
      <c r="AQ51" s="843"/>
      <c r="AR51" s="840"/>
      <c r="AS51" s="840"/>
      <c r="AT51" s="845"/>
    </row>
    <row r="52" spans="2:46" s="396" customFormat="1" ht="25.5" customHeight="1" thickBot="1" x14ac:dyDescent="0.35">
      <c r="B52" s="949"/>
      <c r="C52" s="865"/>
      <c r="D52" s="867"/>
      <c r="E52" s="867"/>
      <c r="F52" s="867"/>
      <c r="G52" s="419"/>
      <c r="H52" s="386"/>
      <c r="I52" s="419"/>
      <c r="J52" s="419"/>
      <c r="K52" s="419"/>
      <c r="L52" s="419"/>
      <c r="M52" s="420"/>
      <c r="N52" s="404"/>
      <c r="O52" s="405" t="b">
        <f t="shared" si="0"/>
        <v>0</v>
      </c>
      <c r="P52" s="406"/>
      <c r="Q52" s="405" t="b">
        <f t="shared" si="1"/>
        <v>0</v>
      </c>
      <c r="R52" s="406"/>
      <c r="S52" s="405" t="b">
        <f t="shared" si="2"/>
        <v>0</v>
      </c>
      <c r="T52" s="406"/>
      <c r="U52" s="405" t="b">
        <f t="shared" si="3"/>
        <v>0</v>
      </c>
      <c r="V52" s="406"/>
      <c r="W52" s="405" t="b">
        <f t="shared" si="4"/>
        <v>0</v>
      </c>
      <c r="X52" s="406"/>
      <c r="Y52" s="405" t="b">
        <f t="shared" si="5"/>
        <v>0</v>
      </c>
      <c r="Z52" s="406"/>
      <c r="AA52" s="405" t="b">
        <f t="shared" si="6"/>
        <v>0</v>
      </c>
      <c r="AB52" s="407">
        <f t="shared" si="7"/>
        <v>0</v>
      </c>
      <c r="AC52" s="408" t="str">
        <f t="shared" si="8"/>
        <v>Débil</v>
      </c>
      <c r="AD52" s="409"/>
      <c r="AE52" s="410" t="str">
        <f t="shared" si="9"/>
        <v>Débil</v>
      </c>
      <c r="AF52" s="411" t="str">
        <f t="shared" si="10"/>
        <v>0</v>
      </c>
      <c r="AG52" s="864"/>
      <c r="AH52" s="850"/>
      <c r="AI52" s="840"/>
      <c r="AJ52" s="841"/>
      <c r="AK52" s="840"/>
      <c r="AL52" s="844"/>
      <c r="AM52" s="840"/>
      <c r="AN52" s="841"/>
      <c r="AO52" s="840"/>
      <c r="AP52" s="840"/>
      <c r="AQ52" s="844"/>
      <c r="AR52" s="840"/>
      <c r="AS52" s="840"/>
      <c r="AT52" s="845"/>
    </row>
    <row r="53" spans="2:46" s="396" customFormat="1" ht="163.5" customHeight="1" x14ac:dyDescent="0.3">
      <c r="B53" s="949">
        <v>15</v>
      </c>
      <c r="C53" s="865" t="str">
        <f>'3-IDENTIFICACIÓN DEL RIESGO'!B25</f>
        <v>Gestión del Modelo de Atención.</v>
      </c>
      <c r="D53" s="867" t="str">
        <f>'3-IDENTIFICACIÓN DEL RIESGO'!E25</f>
        <v>1. Secretaría General.
2. Dirección de Gestión del Ordenamiento social de la Propiedad.
3. Dirección Acceso a Tierras.
4. Dirección Gestión Jurídica de Tierras.
5. Dirección Asuntos Étnicos.</v>
      </c>
      <c r="E53" s="867" t="str">
        <f>'3-IDENTIFICACIÓN DEL RIESGO'!G25</f>
        <v>Respuestas con deficiente calidad a las PQRSD</v>
      </c>
      <c r="F53" s="867"/>
      <c r="G53" s="419" t="s">
        <v>1531</v>
      </c>
      <c r="H53" s="386" t="s">
        <v>635</v>
      </c>
      <c r="I53" s="419" t="s">
        <v>1529</v>
      </c>
      <c r="J53" s="419" t="s">
        <v>1528</v>
      </c>
      <c r="K53" s="419" t="s">
        <v>1527</v>
      </c>
      <c r="L53" s="419" t="s">
        <v>1526</v>
      </c>
      <c r="M53" s="420" t="s">
        <v>1525</v>
      </c>
      <c r="N53" s="397" t="s">
        <v>204</v>
      </c>
      <c r="O53" s="398">
        <f t="shared" si="0"/>
        <v>15</v>
      </c>
      <c r="P53" s="399" t="s">
        <v>214</v>
      </c>
      <c r="Q53" s="398">
        <f t="shared" si="1"/>
        <v>0</v>
      </c>
      <c r="R53" s="399" t="s">
        <v>239</v>
      </c>
      <c r="S53" s="398">
        <f t="shared" si="2"/>
        <v>0</v>
      </c>
      <c r="T53" s="399" t="s">
        <v>210</v>
      </c>
      <c r="U53" s="398">
        <f t="shared" si="3"/>
        <v>10</v>
      </c>
      <c r="V53" s="399" t="s">
        <v>207</v>
      </c>
      <c r="W53" s="398">
        <f t="shared" si="4"/>
        <v>15</v>
      </c>
      <c r="X53" s="399" t="s">
        <v>208</v>
      </c>
      <c r="Y53" s="398">
        <f t="shared" si="5"/>
        <v>15</v>
      </c>
      <c r="Z53" s="399" t="s">
        <v>209</v>
      </c>
      <c r="AA53" s="398">
        <f t="shared" si="6"/>
        <v>10</v>
      </c>
      <c r="AB53" s="434">
        <f t="shared" si="7"/>
        <v>65</v>
      </c>
      <c r="AC53" s="400" t="str">
        <f t="shared" si="8"/>
        <v>Débil</v>
      </c>
      <c r="AD53" s="401" t="s">
        <v>63</v>
      </c>
      <c r="AE53" s="402" t="str">
        <f t="shared" si="9"/>
        <v>Débil</v>
      </c>
      <c r="AF53" s="403" t="str">
        <f t="shared" si="10"/>
        <v>0</v>
      </c>
      <c r="AG53" s="862">
        <v>1</v>
      </c>
      <c r="AH53" s="850">
        <f>(AF53+AF54+AF55)/AG53</f>
        <v>0</v>
      </c>
      <c r="AI53" s="840" t="str">
        <f>IF(AH53&lt;50,"Débil",IF(AH53&lt;=99,"Moderado",IF(AH53=100,"Fuerte",IF(AH53="","ERROR"))))</f>
        <v>Débil</v>
      </c>
      <c r="AJ53" s="841" t="s">
        <v>162</v>
      </c>
      <c r="AK53" s="840">
        <f>IF(AI53="Débil",0,IF(AND(AI53="Moderado",AJ53="Directamente"),1,IF(AND(AI53="Moderado",AJ53="No disminuye"),0,IF(AND(AI53="Fuerte",AJ53="Directamente"),2,IF(AND(AI53="Fuerte",AJ53="No disminuye"),0)))))</f>
        <v>0</v>
      </c>
      <c r="AL53" s="842">
        <f>'4-VALORACIÓN DEL RIESGO'!P24-'5-CONTROLES'!AK53:AK55</f>
        <v>5</v>
      </c>
      <c r="AM53" s="840" t="str">
        <f>IF(AL53=5,"Casi Seguro",IF(AL53=4,"Probable",IF(AL53=3,"Posible",IF(AL53=2,"Improbable",IF(AL53=1,"Rara Vez",IF(AL53=0,"Rara Vez",IF(AL53&lt;0,"Rara Vez")))))))</f>
        <v>Casi Seguro</v>
      </c>
      <c r="AN53" s="841" t="s">
        <v>164</v>
      </c>
      <c r="AO53" s="840">
        <f>IF(AI53="Débil",0,IF(AND(AI53="Moderado",AN53="Directamente"),1,IF(AND(AI53="Moderado",AN53="Indirectamente"),0,IF(AND(AI53="Moderado",AN53="No disminuye"),0,IF(AND(AI53="Fuerte",AN53="Directamente"),2,IF(AND(AI53="Fuerte",AN53="Indirectamente"),1,IF(AND(AI53="Fuerte",AN53="No disminuye"),0)))))))</f>
        <v>0</v>
      </c>
      <c r="AP53" s="840">
        <f>'4-VALORACIÓN DEL RIESGO'!Z24-'5-CONTROLES'!AO53:AO55</f>
        <v>4</v>
      </c>
      <c r="AQ53" s="842" t="str">
        <f>IF(AP53&lt;=1,"Insignificante",IF(AP53=2,"Menor",IF(AP53=3,"Moderado",IF(AP53=4,"Mayor",IF(AP53&gt;=5,"Catastrófico")))))</f>
        <v>Mayor</v>
      </c>
      <c r="AR53" s="840" t="str">
        <f t="shared" ref="AR53" si="24">IF(OR(AND(AQ53="Insignificante",AM53="Rara Vez"),AND(AQ53="Insignificante",AM53="Improbable"),AND(AQ53="Insignificante",AM53="Posible"),AND(AQ53="Menor",AM53="Rara Vez"),AND(AQ53="Menor",AM53="Improbable")),"Bajo",IF(OR(AND(AQ53="Insignificante",AM53="Probable"),AND(AQ53="Menor",AM53="Posible"),AND(AQ53="Moderado",AM53="Rara Vez"),AND(AQ53="Moderado",AM53="Improbable")),"Moderado",IF(OR(AND(AQ53="Menor",AM53="Probable"),AND(AQ53="Menor",AM53="Casi Seguro"),AND(AQ53="Mayor",AM53="Improbable"),AND(AQ53="Mayor",AM53="Rara Vez"),AND(AQ53="Moderado",AM53="Probable"),AND(AQ53="Insignificante",AM53="Casi Seguro"),AND(AQ53="Moderado",AM53="Posible")),"Alto",IF(OR(AND(AQ53="Moderado",AM53="Casi Seguro"),AND(AQ53="Mayor",AM53="Posible"),AND(AQ53="Mayor",AM53="Probable"),AND(AQ53="Mayor",AM53="Casi Seguro"),AND(AQ53="Catastrófico",AM53="Rara Vez"),AND(AQ53="Catastrófico",AM53="Improbable"),AND(AQ53="Catastrófico",AM53="Posible"),AND(AQ53="Catastrófico",AM53="Casi Seguro"),AND(AQ53="Catastrófico",AM53="Probable")),"Extremo"))))</f>
        <v>Extremo</v>
      </c>
      <c r="AS53" s="840"/>
      <c r="AT53" s="845" t="s">
        <v>9</v>
      </c>
    </row>
    <row r="54" spans="2:46" s="396" customFormat="1" ht="25.5" customHeight="1" x14ac:dyDescent="0.3">
      <c r="B54" s="949"/>
      <c r="C54" s="865"/>
      <c r="D54" s="867"/>
      <c r="E54" s="867"/>
      <c r="F54" s="867"/>
      <c r="G54" s="419"/>
      <c r="H54" s="386"/>
      <c r="I54" s="419"/>
      <c r="J54" s="419"/>
      <c r="K54" s="419"/>
      <c r="L54" s="419"/>
      <c r="M54" s="420" t="s">
        <v>1278</v>
      </c>
      <c r="N54" s="397"/>
      <c r="O54" s="398" t="b">
        <f t="shared" si="0"/>
        <v>0</v>
      </c>
      <c r="P54" s="399"/>
      <c r="Q54" s="398" t="b">
        <f t="shared" si="1"/>
        <v>0</v>
      </c>
      <c r="R54" s="399"/>
      <c r="S54" s="398" t="b">
        <f t="shared" si="2"/>
        <v>0</v>
      </c>
      <c r="T54" s="399"/>
      <c r="U54" s="398" t="b">
        <f t="shared" si="3"/>
        <v>0</v>
      </c>
      <c r="V54" s="399"/>
      <c r="W54" s="398" t="b">
        <f t="shared" si="4"/>
        <v>0</v>
      </c>
      <c r="X54" s="399"/>
      <c r="Y54" s="398" t="b">
        <f t="shared" si="5"/>
        <v>0</v>
      </c>
      <c r="Z54" s="399"/>
      <c r="AA54" s="398" t="b">
        <f t="shared" si="6"/>
        <v>0</v>
      </c>
      <c r="AB54" s="434">
        <f t="shared" si="7"/>
        <v>0</v>
      </c>
      <c r="AC54" s="400" t="str">
        <f t="shared" si="8"/>
        <v>Débil</v>
      </c>
      <c r="AD54" s="401"/>
      <c r="AE54" s="402" t="str">
        <f t="shared" si="9"/>
        <v>Débil</v>
      </c>
      <c r="AF54" s="403" t="str">
        <f t="shared" si="10"/>
        <v>0</v>
      </c>
      <c r="AG54" s="862"/>
      <c r="AH54" s="850"/>
      <c r="AI54" s="840"/>
      <c r="AJ54" s="841"/>
      <c r="AK54" s="840"/>
      <c r="AL54" s="843"/>
      <c r="AM54" s="840"/>
      <c r="AN54" s="841"/>
      <c r="AO54" s="840"/>
      <c r="AP54" s="840"/>
      <c r="AQ54" s="843"/>
      <c r="AR54" s="840"/>
      <c r="AS54" s="840"/>
      <c r="AT54" s="845"/>
    </row>
    <row r="55" spans="2:46" s="396" customFormat="1" ht="25.5" customHeight="1" thickBot="1" x14ac:dyDescent="0.35">
      <c r="B55" s="949"/>
      <c r="C55" s="865"/>
      <c r="D55" s="867"/>
      <c r="E55" s="867"/>
      <c r="F55" s="867"/>
      <c r="G55" s="419"/>
      <c r="H55" s="386"/>
      <c r="I55" s="419"/>
      <c r="J55" s="419"/>
      <c r="K55" s="419"/>
      <c r="L55" s="419"/>
      <c r="M55" s="420"/>
      <c r="N55" s="397"/>
      <c r="O55" s="398" t="b">
        <f t="shared" si="0"/>
        <v>0</v>
      </c>
      <c r="P55" s="399"/>
      <c r="Q55" s="398" t="b">
        <f t="shared" si="1"/>
        <v>0</v>
      </c>
      <c r="R55" s="399"/>
      <c r="S55" s="398" t="b">
        <f t="shared" si="2"/>
        <v>0</v>
      </c>
      <c r="T55" s="399"/>
      <c r="U55" s="398" t="b">
        <f t="shared" si="3"/>
        <v>0</v>
      </c>
      <c r="V55" s="399"/>
      <c r="W55" s="398" t="b">
        <f t="shared" si="4"/>
        <v>0</v>
      </c>
      <c r="X55" s="399"/>
      <c r="Y55" s="398" t="b">
        <f t="shared" si="5"/>
        <v>0</v>
      </c>
      <c r="Z55" s="399"/>
      <c r="AA55" s="398" t="b">
        <f t="shared" si="6"/>
        <v>0</v>
      </c>
      <c r="AB55" s="434">
        <f t="shared" si="7"/>
        <v>0</v>
      </c>
      <c r="AC55" s="400" t="str">
        <f t="shared" si="8"/>
        <v>Débil</v>
      </c>
      <c r="AD55" s="401"/>
      <c r="AE55" s="402" t="str">
        <f t="shared" si="9"/>
        <v>Débil</v>
      </c>
      <c r="AF55" s="403" t="str">
        <f t="shared" si="10"/>
        <v>0</v>
      </c>
      <c r="AG55" s="863"/>
      <c r="AH55" s="850"/>
      <c r="AI55" s="840"/>
      <c r="AJ55" s="841"/>
      <c r="AK55" s="840"/>
      <c r="AL55" s="844"/>
      <c r="AM55" s="840"/>
      <c r="AN55" s="841"/>
      <c r="AO55" s="840"/>
      <c r="AP55" s="840"/>
      <c r="AQ55" s="844"/>
      <c r="AR55" s="840"/>
      <c r="AS55" s="840"/>
      <c r="AT55" s="845"/>
    </row>
    <row r="56" spans="2:46" s="396" customFormat="1" ht="163.5" customHeight="1" x14ac:dyDescent="0.3">
      <c r="B56" s="949">
        <v>16</v>
      </c>
      <c r="C56" s="865" t="str">
        <f>'3-IDENTIFICACIÓN DEL RIESGO'!B26</f>
        <v>Gestión del Modelo de Atención.</v>
      </c>
      <c r="D56" s="867" t="str">
        <f>'3-IDENTIFICACIÓN DEL RIESGO'!E26</f>
        <v>1. Secretaría General.
2. Dirección de Gestión del Ordenamiento social de la Propiedad.
3. Dirección Acceso a Tierras.
4. Dirección Gestión Jurídica de Tierras.
5. Dirección Asuntos Étnicos.</v>
      </c>
      <c r="E56" s="867" t="str">
        <f>'3-IDENTIFICACIÓN DEL RIESGO'!G26</f>
        <v>Programar municipios que posteriormente presenten limitantes para su intervención.</v>
      </c>
      <c r="F56" s="867"/>
      <c r="G56" s="419" t="s">
        <v>1283</v>
      </c>
      <c r="H56" s="386" t="s">
        <v>630</v>
      </c>
      <c r="I56" s="419" t="s">
        <v>1282</v>
      </c>
      <c r="J56" s="419" t="s">
        <v>1279</v>
      </c>
      <c r="K56" s="419" t="s">
        <v>1281</v>
      </c>
      <c r="L56" s="419" t="s">
        <v>1280</v>
      </c>
      <c r="M56" s="420" t="s">
        <v>1277</v>
      </c>
      <c r="N56" s="397" t="s">
        <v>204</v>
      </c>
      <c r="O56" s="398">
        <f t="shared" si="0"/>
        <v>15</v>
      </c>
      <c r="P56" s="399" t="s">
        <v>214</v>
      </c>
      <c r="Q56" s="398">
        <f t="shared" si="1"/>
        <v>0</v>
      </c>
      <c r="R56" s="399" t="s">
        <v>206</v>
      </c>
      <c r="S56" s="398">
        <f t="shared" si="2"/>
        <v>15</v>
      </c>
      <c r="T56" s="399" t="s">
        <v>60</v>
      </c>
      <c r="U56" s="398">
        <f t="shared" si="3"/>
        <v>15</v>
      </c>
      <c r="V56" s="399" t="s">
        <v>207</v>
      </c>
      <c r="W56" s="398">
        <f t="shared" si="4"/>
        <v>15</v>
      </c>
      <c r="X56" s="399" t="s">
        <v>208</v>
      </c>
      <c r="Y56" s="398">
        <f t="shared" si="5"/>
        <v>15</v>
      </c>
      <c r="Z56" s="399" t="s">
        <v>209</v>
      </c>
      <c r="AA56" s="398">
        <f t="shared" si="6"/>
        <v>10</v>
      </c>
      <c r="AB56" s="434">
        <f t="shared" si="7"/>
        <v>85</v>
      </c>
      <c r="AC56" s="400" t="str">
        <f t="shared" si="8"/>
        <v>Débil</v>
      </c>
      <c r="AD56" s="401" t="s">
        <v>63</v>
      </c>
      <c r="AE56" s="402" t="str">
        <f t="shared" si="9"/>
        <v>Débil</v>
      </c>
      <c r="AF56" s="403" t="str">
        <f t="shared" si="10"/>
        <v>0</v>
      </c>
      <c r="AG56" s="861">
        <v>2</v>
      </c>
      <c r="AH56" s="850">
        <f>(AF56+AF57+AF58)/AG56</f>
        <v>0</v>
      </c>
      <c r="AI56" s="840" t="str">
        <f>IF(AH56&lt;50,"Débil",IF(AH56&lt;=99,"Moderado",IF(AH56=100,"Fuerte",IF(AH56="","ERROR"))))</f>
        <v>Débil</v>
      </c>
      <c r="AJ56" s="841" t="s">
        <v>162</v>
      </c>
      <c r="AK56" s="840">
        <f>IF(AI56="Débil",0,IF(AND(AI56="Moderado",AJ56="Directamente"),1,IF(AND(AI56="Moderado",AJ56="No disminuye"),0,IF(AND(AI56="Fuerte",AJ56="Directamente"),2,IF(AND(AI56="Fuerte",AJ56="No disminuye"),0)))))</f>
        <v>0</v>
      </c>
      <c r="AL56" s="842">
        <f>'4-VALORACIÓN DEL RIESGO'!P25-'5-CONTROLES'!AK56:AK58</f>
        <v>4</v>
      </c>
      <c r="AM56" s="840" t="str">
        <f>IF(AL56=5,"Casi Seguro",IF(AL56=4,"Probable",IF(AL56=3,"Posible",IF(AL56=2,"Improbable",IF(AL56=1,"Rara Vez",IF(AL56=0,"Rara Vez",IF(AL56&lt;0,"Rara Vez")))))))</f>
        <v>Probable</v>
      </c>
      <c r="AN56" s="841" t="s">
        <v>164</v>
      </c>
      <c r="AO56" s="840">
        <f>IF(AI56="Débil",0,IF(AND(AI56="Moderado",AN56="Directamente"),1,IF(AND(AI56="Moderado",AN56="Indirectamente"),0,IF(AND(AI56="Moderado",AN56="No disminuye"),0,IF(AND(AI56="Fuerte",AN56="Directamente"),2,IF(AND(AI56="Fuerte",AN56="Indirectamente"),1,IF(AND(AI56="Fuerte",AN56="No disminuye"),0)))))))</f>
        <v>0</v>
      </c>
      <c r="AP56" s="840">
        <f>'4-VALORACIÓN DEL RIESGO'!Z25-'5-CONTROLES'!AO56:AO58</f>
        <v>4.666666666666667</v>
      </c>
      <c r="AQ56" s="842" t="str">
        <f>IF(AP56&lt;=1,"Insignificante",IF(AP56=2,"Menor",IF(AP56=3,"Moderado",IF(AP56&lt;=4,"Mayor",IF(AP56&lt;=5,"Catastrófico")))))</f>
        <v>Catastrófico</v>
      </c>
      <c r="AR56" s="840" t="str">
        <f t="shared" ref="AR56" si="25">IF(OR(AND(AQ56="Insignificante",AM56="Rara Vez"),AND(AQ56="Insignificante",AM56="Improbable"),AND(AQ56="Insignificante",AM56="Posible"),AND(AQ56="Menor",AM56="Rara Vez"),AND(AQ56="Menor",AM56="Improbable")),"Bajo",IF(OR(AND(AQ56="Insignificante",AM56="Probable"),AND(AQ56="Menor",AM56="Posible"),AND(AQ56="Moderado",AM56="Rara Vez"),AND(AQ56="Moderado",AM56="Improbable")),"Moderado",IF(OR(AND(AQ56="Menor",AM56="Probable"),AND(AQ56="Menor",AM56="Casi Seguro"),AND(AQ56="Mayor",AM56="Improbable"),AND(AQ56="Mayor",AM56="Rara Vez"),AND(AQ56="Moderado",AM56="Probable"),AND(AQ56="Insignificante",AM56="Casi Seguro"),AND(AQ56="Moderado",AM56="Posible")),"Alto",IF(OR(AND(AQ56="Moderado",AM56="Casi Seguro"),AND(AQ56="Mayor",AM56="Posible"),AND(AQ56="Mayor",AM56="Probable"),AND(AQ56="Mayor",AM56="Casi Seguro"),AND(AQ56="Catastrófico",AM56="Rara Vez"),AND(AQ56="Catastrófico",AM56="Improbable"),AND(AQ56="Catastrófico",AM56="Posible"),AND(AQ56="Catastrófico",AM56="Casi Seguro"),AND(AQ56="Catastrófico",AM56="Probable")),"Extremo"))))</f>
        <v>Extremo</v>
      </c>
      <c r="AS56" s="840"/>
      <c r="AT56" s="845" t="s">
        <v>9</v>
      </c>
    </row>
    <row r="57" spans="2:46" s="396" customFormat="1" ht="163.5" customHeight="1" x14ac:dyDescent="0.3">
      <c r="B57" s="949"/>
      <c r="C57" s="865"/>
      <c r="D57" s="867"/>
      <c r="E57" s="867"/>
      <c r="F57" s="867"/>
      <c r="G57" s="419" t="s">
        <v>1297</v>
      </c>
      <c r="H57" s="386" t="s">
        <v>630</v>
      </c>
      <c r="I57" s="419" t="s">
        <v>1294</v>
      </c>
      <c r="J57" s="419" t="s">
        <v>1295</v>
      </c>
      <c r="K57" s="419" t="s">
        <v>1296</v>
      </c>
      <c r="L57" s="419" t="s">
        <v>1280</v>
      </c>
      <c r="M57" s="420" t="s">
        <v>1293</v>
      </c>
      <c r="N57" s="397" t="s">
        <v>204</v>
      </c>
      <c r="O57" s="398">
        <f t="shared" si="0"/>
        <v>15</v>
      </c>
      <c r="P57" s="399" t="s">
        <v>214</v>
      </c>
      <c r="Q57" s="398">
        <f t="shared" si="1"/>
        <v>0</v>
      </c>
      <c r="R57" s="399" t="s">
        <v>206</v>
      </c>
      <c r="S57" s="398">
        <f t="shared" si="2"/>
        <v>15</v>
      </c>
      <c r="T57" s="399" t="s">
        <v>60</v>
      </c>
      <c r="U57" s="398">
        <f t="shared" si="3"/>
        <v>15</v>
      </c>
      <c r="V57" s="399" t="s">
        <v>207</v>
      </c>
      <c r="W57" s="398">
        <f t="shared" si="4"/>
        <v>15</v>
      </c>
      <c r="X57" s="399" t="s">
        <v>208</v>
      </c>
      <c r="Y57" s="398">
        <f t="shared" si="5"/>
        <v>15</v>
      </c>
      <c r="Z57" s="399" t="s">
        <v>209</v>
      </c>
      <c r="AA57" s="398">
        <f t="shared" si="6"/>
        <v>10</v>
      </c>
      <c r="AB57" s="434">
        <f t="shared" si="7"/>
        <v>85</v>
      </c>
      <c r="AC57" s="400" t="str">
        <f t="shared" si="8"/>
        <v>Débil</v>
      </c>
      <c r="AD57" s="401" t="s">
        <v>63</v>
      </c>
      <c r="AE57" s="402" t="str">
        <f t="shared" si="9"/>
        <v>Débil</v>
      </c>
      <c r="AF57" s="403" t="str">
        <f t="shared" si="10"/>
        <v>0</v>
      </c>
      <c r="AG57" s="862"/>
      <c r="AH57" s="850"/>
      <c r="AI57" s="840"/>
      <c r="AJ57" s="841"/>
      <c r="AK57" s="840"/>
      <c r="AL57" s="843"/>
      <c r="AM57" s="840"/>
      <c r="AN57" s="841"/>
      <c r="AO57" s="840"/>
      <c r="AP57" s="840"/>
      <c r="AQ57" s="843"/>
      <c r="AR57" s="840"/>
      <c r="AS57" s="840"/>
      <c r="AT57" s="845"/>
    </row>
    <row r="58" spans="2:46" s="396" customFormat="1" ht="25.5" customHeight="1" x14ac:dyDescent="0.3">
      <c r="B58" s="949"/>
      <c r="C58" s="865"/>
      <c r="D58" s="867"/>
      <c r="E58" s="867"/>
      <c r="F58" s="867"/>
      <c r="G58" s="419"/>
      <c r="H58" s="386"/>
      <c r="I58" s="419"/>
      <c r="J58" s="419"/>
      <c r="K58" s="419"/>
      <c r="L58" s="419"/>
      <c r="M58" s="420"/>
      <c r="N58" s="397"/>
      <c r="O58" s="398" t="b">
        <f t="shared" si="0"/>
        <v>0</v>
      </c>
      <c r="P58" s="399"/>
      <c r="Q58" s="398" t="b">
        <f t="shared" si="1"/>
        <v>0</v>
      </c>
      <c r="R58" s="399"/>
      <c r="S58" s="398" t="b">
        <f t="shared" si="2"/>
        <v>0</v>
      </c>
      <c r="T58" s="399"/>
      <c r="U58" s="398" t="b">
        <f t="shared" si="3"/>
        <v>0</v>
      </c>
      <c r="V58" s="399"/>
      <c r="W58" s="398" t="b">
        <f t="shared" si="4"/>
        <v>0</v>
      </c>
      <c r="X58" s="399"/>
      <c r="Y58" s="398" t="b">
        <f t="shared" si="5"/>
        <v>0</v>
      </c>
      <c r="Z58" s="399"/>
      <c r="AA58" s="398" t="b">
        <f t="shared" si="6"/>
        <v>0</v>
      </c>
      <c r="AB58" s="434">
        <f t="shared" si="7"/>
        <v>0</v>
      </c>
      <c r="AC58" s="400" t="str">
        <f t="shared" si="8"/>
        <v>Débil</v>
      </c>
      <c r="AD58" s="401"/>
      <c r="AE58" s="402" t="str">
        <f t="shared" si="9"/>
        <v>Débil</v>
      </c>
      <c r="AF58" s="403" t="str">
        <f t="shared" si="10"/>
        <v>0</v>
      </c>
      <c r="AG58" s="863"/>
      <c r="AH58" s="850"/>
      <c r="AI58" s="840"/>
      <c r="AJ58" s="841"/>
      <c r="AK58" s="840"/>
      <c r="AL58" s="844"/>
      <c r="AM58" s="840"/>
      <c r="AN58" s="841"/>
      <c r="AO58" s="840"/>
      <c r="AP58" s="840"/>
      <c r="AQ58" s="844"/>
      <c r="AR58" s="840"/>
      <c r="AS58" s="840"/>
      <c r="AT58" s="845"/>
    </row>
    <row r="59" spans="2:46" s="396" customFormat="1" ht="163.5" customHeight="1" x14ac:dyDescent="0.3">
      <c r="B59" s="949">
        <v>17</v>
      </c>
      <c r="C59" s="865" t="str">
        <f>'3-IDENTIFICACIÓN DEL RIESGO'!B27</f>
        <v>Planificación del Ordenamiento Social de la Propiedad</v>
      </c>
      <c r="D59" s="867" t="str">
        <f>'3-IDENTIFICACIÓN DEL RIESGO'!E27</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E59" s="867" t="str">
        <f>'3-IDENTIFICACIÓN DEL RIESGO'!G27</f>
        <v>Incumplimiento de los POSPR en los municipios programados</v>
      </c>
      <c r="F59" s="867"/>
      <c r="G59" s="419" t="s">
        <v>1284</v>
      </c>
      <c r="H59" s="386" t="s">
        <v>633</v>
      </c>
      <c r="I59" s="419" t="s">
        <v>1285</v>
      </c>
      <c r="J59" s="419" t="s">
        <v>1286</v>
      </c>
      <c r="K59" s="419" t="s">
        <v>1287</v>
      </c>
      <c r="L59" s="419" t="s">
        <v>1288</v>
      </c>
      <c r="M59" s="420" t="s">
        <v>1276</v>
      </c>
      <c r="N59" s="397" t="s">
        <v>204</v>
      </c>
      <c r="O59" s="398">
        <f t="shared" si="0"/>
        <v>15</v>
      </c>
      <c r="P59" s="399" t="s">
        <v>214</v>
      </c>
      <c r="Q59" s="398">
        <f t="shared" si="1"/>
        <v>0</v>
      </c>
      <c r="R59" s="399" t="s">
        <v>239</v>
      </c>
      <c r="S59" s="398">
        <f t="shared" si="2"/>
        <v>0</v>
      </c>
      <c r="T59" s="399" t="s">
        <v>210</v>
      </c>
      <c r="U59" s="398">
        <f t="shared" si="3"/>
        <v>10</v>
      </c>
      <c r="V59" s="399" t="s">
        <v>207</v>
      </c>
      <c r="W59" s="398">
        <f t="shared" si="4"/>
        <v>15</v>
      </c>
      <c r="X59" s="399" t="s">
        <v>212</v>
      </c>
      <c r="Y59" s="398">
        <f t="shared" si="5"/>
        <v>0</v>
      </c>
      <c r="Z59" s="399" t="s">
        <v>209</v>
      </c>
      <c r="AA59" s="398">
        <f t="shared" si="6"/>
        <v>10</v>
      </c>
      <c r="AB59" s="434">
        <f t="shared" si="7"/>
        <v>50</v>
      </c>
      <c r="AC59" s="400" t="str">
        <f t="shared" si="8"/>
        <v>Débil</v>
      </c>
      <c r="AD59" s="401" t="s">
        <v>63</v>
      </c>
      <c r="AE59" s="402" t="str">
        <f t="shared" si="9"/>
        <v>Débil</v>
      </c>
      <c r="AF59" s="403" t="str">
        <f t="shared" si="10"/>
        <v>0</v>
      </c>
      <c r="AG59" s="862">
        <v>1</v>
      </c>
      <c r="AH59" s="850">
        <f>(AF59+AF60+AF61)/AG59</f>
        <v>0</v>
      </c>
      <c r="AI59" s="840" t="str">
        <f>IF(AH59&lt;50,"Débil",IF(AH59&lt;=99,"Moderado",IF(AH59=100,"Fuerte",IF(AH59="","ERROR"))))</f>
        <v>Débil</v>
      </c>
      <c r="AJ59" s="841" t="s">
        <v>162</v>
      </c>
      <c r="AK59" s="840">
        <f>IF(AI59="Débil",0,IF(AND(AI59="Moderado",AJ59="Directamente"),1,IF(AND(AI59="Moderado",AJ59="No disminuye"),0,IF(AND(AI59="Fuerte",AJ59="Directamente"),2,IF(AND(AI59="Fuerte",AJ59="No disminuye"),0)))))</f>
        <v>0</v>
      </c>
      <c r="AL59" s="842">
        <f>'4-VALORACIÓN DEL RIESGO'!P26-'5-CONTROLES'!AK59:AK61</f>
        <v>3</v>
      </c>
      <c r="AM59" s="840" t="str">
        <f>IF(AL59=5,"Casi Seguro",IF(AL59=4,"Probable",IF(AL59=3,"Posible",IF(AL59=2,"Improbable",IF(AL59=1,"Rara Vez",IF(AL59=0,"Rara Vez",IF(AL59&lt;0,"Rara Vez")))))))</f>
        <v>Posible</v>
      </c>
      <c r="AN59" s="841" t="s">
        <v>163</v>
      </c>
      <c r="AO59" s="840">
        <f>IF(AI59="Débil",0,IF(AND(AI59="Moderado",AN59="Directamente"),1,IF(AND(AI59="Moderado",AN59="Indirectamente"),0,IF(AND(AI59="Moderado",AN59="No disminuye"),0,IF(AND(AI59="Fuerte",AN59="Directamente"),2,IF(AND(AI59="Fuerte",AN59="Indirectamente"),1,IF(AND(AI59="Fuerte",AN59="No disminuye"),0)))))))</f>
        <v>0</v>
      </c>
      <c r="AP59" s="840">
        <f>'4-VALORACIÓN DEL RIESGO'!Z26-'5-CONTROLES'!AO59:AO61</f>
        <v>4</v>
      </c>
      <c r="AQ59" s="842" t="str">
        <f>IF(AP59&lt;=1,"Insignificante",IF(AP59=2,"Menor",IF(AP59=3,"Moderado",IF(AP59=4,"Mayor",IF(AP59&gt;=5,"Catastrófico")))))</f>
        <v>Mayor</v>
      </c>
      <c r="AR59" s="840" t="str">
        <f t="shared" ref="AR59" si="26">IF(OR(AND(AQ59="Insignificante",AM59="Rara Vez"),AND(AQ59="Insignificante",AM59="Improbable"),AND(AQ59="Insignificante",AM59="Posible"),AND(AQ59="Menor",AM59="Rara Vez"),AND(AQ59="Menor",AM59="Improbable")),"Bajo",IF(OR(AND(AQ59="Insignificante",AM59="Probable"),AND(AQ59="Menor",AM59="Posible"),AND(AQ59="Moderado",AM59="Rara Vez"),AND(AQ59="Moderado",AM59="Improbable")),"Moderado",IF(OR(AND(AQ59="Menor",AM59="Probable"),AND(AQ59="Menor",AM59="Casi Seguro"),AND(AQ59="Mayor",AM59="Improbable"),AND(AQ59="Mayor",AM59="Rara Vez"),AND(AQ59="Moderado",AM59="Probable"),AND(AQ59="Insignificante",AM59="Casi Seguro"),AND(AQ59="Moderado",AM59="Posible")),"Alto",IF(OR(AND(AQ59="Moderado",AM59="Casi Seguro"),AND(AQ59="Mayor",AM59="Posible"),AND(AQ59="Mayor",AM59="Probable"),AND(AQ59="Mayor",AM59="Casi Seguro"),AND(AQ59="Catastrófico",AM59="Rara Vez"),AND(AQ59="Catastrófico",AM59="Improbable"),AND(AQ59="Catastrófico",AM59="Posible"),AND(AQ59="Catastrófico",AM59="Casi Seguro"),AND(AQ59="Catastrófico",AM59="Probable")),"Extremo"))))</f>
        <v>Extremo</v>
      </c>
      <c r="AS59" s="840"/>
      <c r="AT59" s="845" t="s">
        <v>9</v>
      </c>
    </row>
    <row r="60" spans="2:46" s="396" customFormat="1" ht="25.5" customHeight="1" x14ac:dyDescent="0.3">
      <c r="B60" s="949"/>
      <c r="C60" s="865"/>
      <c r="D60" s="867"/>
      <c r="E60" s="867"/>
      <c r="F60" s="867"/>
      <c r="G60" s="419"/>
      <c r="H60" s="386"/>
      <c r="I60" s="419"/>
      <c r="J60" s="419"/>
      <c r="K60" s="419"/>
      <c r="L60" s="419"/>
      <c r="M60" s="420"/>
      <c r="N60" s="397"/>
      <c r="O60" s="398" t="b">
        <f t="shared" si="0"/>
        <v>0</v>
      </c>
      <c r="P60" s="399"/>
      <c r="Q60" s="398" t="b">
        <f t="shared" si="1"/>
        <v>0</v>
      </c>
      <c r="R60" s="399"/>
      <c r="S60" s="398" t="b">
        <f t="shared" si="2"/>
        <v>0</v>
      </c>
      <c r="T60" s="399"/>
      <c r="U60" s="398" t="b">
        <f t="shared" si="3"/>
        <v>0</v>
      </c>
      <c r="V60" s="399"/>
      <c r="W60" s="398" t="b">
        <f t="shared" si="4"/>
        <v>0</v>
      </c>
      <c r="X60" s="399"/>
      <c r="Y60" s="398" t="b">
        <f t="shared" si="5"/>
        <v>0</v>
      </c>
      <c r="Z60" s="399"/>
      <c r="AA60" s="398" t="b">
        <f t="shared" si="6"/>
        <v>0</v>
      </c>
      <c r="AB60" s="434">
        <f t="shared" si="7"/>
        <v>0</v>
      </c>
      <c r="AC60" s="400" t="str">
        <f t="shared" si="8"/>
        <v>Débil</v>
      </c>
      <c r="AD60" s="401"/>
      <c r="AE60" s="402" t="str">
        <f t="shared" si="9"/>
        <v>Débil</v>
      </c>
      <c r="AF60" s="403" t="str">
        <f t="shared" si="10"/>
        <v>0</v>
      </c>
      <c r="AG60" s="862"/>
      <c r="AH60" s="850"/>
      <c r="AI60" s="840"/>
      <c r="AJ60" s="841"/>
      <c r="AK60" s="840"/>
      <c r="AL60" s="843"/>
      <c r="AM60" s="840"/>
      <c r="AN60" s="841"/>
      <c r="AO60" s="840"/>
      <c r="AP60" s="840"/>
      <c r="AQ60" s="843"/>
      <c r="AR60" s="840"/>
      <c r="AS60" s="840"/>
      <c r="AT60" s="845"/>
    </row>
    <row r="61" spans="2:46" s="396" customFormat="1" ht="25.5" customHeight="1" thickBot="1" x14ac:dyDescent="0.35">
      <c r="B61" s="949"/>
      <c r="C61" s="865"/>
      <c r="D61" s="867"/>
      <c r="E61" s="867"/>
      <c r="F61" s="867"/>
      <c r="G61" s="419"/>
      <c r="H61" s="386"/>
      <c r="I61" s="419"/>
      <c r="J61" s="419"/>
      <c r="K61" s="419"/>
      <c r="L61" s="419"/>
      <c r="M61" s="420"/>
      <c r="N61" s="397"/>
      <c r="O61" s="398" t="b">
        <f t="shared" si="0"/>
        <v>0</v>
      </c>
      <c r="P61" s="399"/>
      <c r="Q61" s="398" t="b">
        <f t="shared" si="1"/>
        <v>0</v>
      </c>
      <c r="R61" s="399"/>
      <c r="S61" s="398" t="b">
        <f t="shared" si="2"/>
        <v>0</v>
      </c>
      <c r="T61" s="399"/>
      <c r="U61" s="398" t="b">
        <f t="shared" si="3"/>
        <v>0</v>
      </c>
      <c r="V61" s="399"/>
      <c r="W61" s="398" t="b">
        <f t="shared" si="4"/>
        <v>0</v>
      </c>
      <c r="X61" s="399"/>
      <c r="Y61" s="398" t="b">
        <f t="shared" si="5"/>
        <v>0</v>
      </c>
      <c r="Z61" s="399"/>
      <c r="AA61" s="398" t="b">
        <f t="shared" si="6"/>
        <v>0</v>
      </c>
      <c r="AB61" s="434">
        <f t="shared" si="7"/>
        <v>0</v>
      </c>
      <c r="AC61" s="400" t="str">
        <f t="shared" si="8"/>
        <v>Débil</v>
      </c>
      <c r="AD61" s="401"/>
      <c r="AE61" s="402" t="str">
        <f t="shared" si="9"/>
        <v>Débil</v>
      </c>
      <c r="AF61" s="403" t="str">
        <f t="shared" si="10"/>
        <v>0</v>
      </c>
      <c r="AG61" s="863"/>
      <c r="AH61" s="850"/>
      <c r="AI61" s="840"/>
      <c r="AJ61" s="841"/>
      <c r="AK61" s="840"/>
      <c r="AL61" s="844"/>
      <c r="AM61" s="840"/>
      <c r="AN61" s="841"/>
      <c r="AO61" s="840"/>
      <c r="AP61" s="840"/>
      <c r="AQ61" s="844"/>
      <c r="AR61" s="840"/>
      <c r="AS61" s="840"/>
      <c r="AT61" s="845"/>
    </row>
    <row r="62" spans="2:46" s="396" customFormat="1" ht="163.5" customHeight="1" x14ac:dyDescent="0.3">
      <c r="B62" s="949">
        <v>18</v>
      </c>
      <c r="C62" s="865" t="str">
        <f>'3-IDENTIFICACIÓN DEL RIESGO'!B28</f>
        <v>Planificación del Ordenamiento Social de la Propiedad</v>
      </c>
      <c r="D62" s="867" t="str">
        <f>'3-IDENTIFICACIÓN DEL RIESGO'!E28</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E62" s="867" t="str">
        <f>'3-IDENTIFICACIÓN DEL RIESGO'!G28</f>
        <v>Retrasos o suspensión de la operación para la formulación e implementación de POSPR en los municipios programados</v>
      </c>
      <c r="F62" s="867"/>
      <c r="G62" s="419" t="s">
        <v>1302</v>
      </c>
      <c r="H62" s="386" t="s">
        <v>630</v>
      </c>
      <c r="I62" s="419" t="s">
        <v>1301</v>
      </c>
      <c r="J62" s="419" t="s">
        <v>1299</v>
      </c>
      <c r="K62" s="419" t="s">
        <v>1300</v>
      </c>
      <c r="L62" s="419" t="s">
        <v>1303</v>
      </c>
      <c r="M62" s="420" t="s">
        <v>1298</v>
      </c>
      <c r="N62" s="397" t="s">
        <v>204</v>
      </c>
      <c r="O62" s="398">
        <f t="shared" si="0"/>
        <v>15</v>
      </c>
      <c r="P62" s="399" t="s">
        <v>214</v>
      </c>
      <c r="Q62" s="398">
        <f t="shared" si="1"/>
        <v>0</v>
      </c>
      <c r="R62" s="399" t="s">
        <v>206</v>
      </c>
      <c r="S62" s="398">
        <f t="shared" si="2"/>
        <v>15</v>
      </c>
      <c r="T62" s="399" t="s">
        <v>60</v>
      </c>
      <c r="U62" s="398">
        <f t="shared" si="3"/>
        <v>15</v>
      </c>
      <c r="V62" s="399" t="s">
        <v>207</v>
      </c>
      <c r="W62" s="398">
        <f t="shared" si="4"/>
        <v>15</v>
      </c>
      <c r="X62" s="399" t="s">
        <v>208</v>
      </c>
      <c r="Y62" s="398">
        <f t="shared" si="5"/>
        <v>15</v>
      </c>
      <c r="Z62" s="399" t="s">
        <v>209</v>
      </c>
      <c r="AA62" s="398">
        <f t="shared" si="6"/>
        <v>10</v>
      </c>
      <c r="AB62" s="434">
        <f t="shared" si="7"/>
        <v>85</v>
      </c>
      <c r="AC62" s="400" t="str">
        <f t="shared" si="8"/>
        <v>Débil</v>
      </c>
      <c r="AD62" s="401" t="s">
        <v>63</v>
      </c>
      <c r="AE62" s="402" t="str">
        <f t="shared" si="9"/>
        <v>Débil</v>
      </c>
      <c r="AF62" s="403" t="str">
        <f t="shared" si="10"/>
        <v>0</v>
      </c>
      <c r="AG62" s="861">
        <v>2</v>
      </c>
      <c r="AH62" s="850">
        <f>(AF62+AF63+AF64)/AG62</f>
        <v>0</v>
      </c>
      <c r="AI62" s="840" t="str">
        <f>IF(AH62&lt;50,"Débil",IF(AH62&lt;=99,"Moderado",IF(AH62=100,"Fuerte",IF(AH62="","ERROR"))))</f>
        <v>Débil</v>
      </c>
      <c r="AJ62" s="841" t="s">
        <v>162</v>
      </c>
      <c r="AK62" s="840">
        <f>IF(AI62="Débil",0,IF(AND(AI62="Moderado",AJ62="Directamente"),1,IF(AND(AI62="Moderado",AJ62="No disminuye"),0,IF(AND(AI62="Fuerte",AJ62="Directamente"),2,IF(AND(AI62="Fuerte",AJ62="No disminuye"),0)))))</f>
        <v>0</v>
      </c>
      <c r="AL62" s="842">
        <f>'4-VALORACIÓN DEL RIESGO'!P27-'5-CONTROLES'!AK62:AK64</f>
        <v>3</v>
      </c>
      <c r="AM62" s="840" t="str">
        <f>IF(AL62=5,"Casi Seguro",IF(AL62=4,"Probable",IF(AL62=3,"Posible",IF(AL62=2,"Improbable",IF(AL62=1,"Rara Vez",IF(AL62=0,"Rara Vez",IF(AL62&lt;0,"Rara Vez")))))))</f>
        <v>Posible</v>
      </c>
      <c r="AN62" s="841" t="s">
        <v>164</v>
      </c>
      <c r="AO62" s="840">
        <f>IF(AI62="Débil",0,IF(AND(AI62="Moderado",AN62="Directamente"),1,IF(AND(AI62="Moderado",AN62="Indirectamente"),0,IF(AND(AI62="Moderado",AN62="No disminuye"),0,IF(AND(AI62="Fuerte",AN62="Directamente"),2,IF(AND(AI62="Fuerte",AN62="Indirectamente"),1,IF(AND(AI62="Fuerte",AN62="No disminuye"),0)))))))</f>
        <v>0</v>
      </c>
      <c r="AP62" s="840">
        <f>'4-VALORACIÓN DEL RIESGO'!Z27-'5-CONTROLES'!AO62:AO64</f>
        <v>4</v>
      </c>
      <c r="AQ62" s="842" t="str">
        <f>IF(AP62&lt;=1,"Insignificante",IF(AP62=2,"Menor",IF(AP62=3,"Moderado",IF(AP62=4,"Mayor",IF(AP62&gt;=5,"Catastrófico")))))</f>
        <v>Mayor</v>
      </c>
      <c r="AR62" s="840" t="str">
        <f t="shared" ref="AR62" si="27">IF(OR(AND(AQ62="Insignificante",AM62="Rara Vez"),AND(AQ62="Insignificante",AM62="Improbable"),AND(AQ62="Insignificante",AM62="Posible"),AND(AQ62="Menor",AM62="Rara Vez"),AND(AQ62="Menor",AM62="Improbable")),"Bajo",IF(OR(AND(AQ62="Insignificante",AM62="Probable"),AND(AQ62="Menor",AM62="Posible"),AND(AQ62="Moderado",AM62="Rara Vez"),AND(AQ62="Moderado",AM62="Improbable")),"Moderado",IF(OR(AND(AQ62="Menor",AM62="Probable"),AND(AQ62="Menor",AM62="Casi Seguro"),AND(AQ62="Mayor",AM62="Improbable"),AND(AQ62="Mayor",AM62="Rara Vez"),AND(AQ62="Moderado",AM62="Probable"),AND(AQ62="Insignificante",AM62="Casi Seguro"),AND(AQ62="Moderado",AM62="Posible")),"Alto",IF(OR(AND(AQ62="Moderado",AM62="Casi Seguro"),AND(AQ62="Mayor",AM62="Posible"),AND(AQ62="Mayor",AM62="Probable"),AND(AQ62="Mayor",AM62="Casi Seguro"),AND(AQ62="Catastrófico",AM62="Rara Vez"),AND(AQ62="Catastrófico",AM62="Improbable"),AND(AQ62="Catastrófico",AM62="Posible"),AND(AQ62="Catastrófico",AM62="Casi Seguro"),AND(AQ62="Catastrófico",AM62="Probable")),"Extremo"))))</f>
        <v>Extremo</v>
      </c>
      <c r="AS62" s="840"/>
      <c r="AT62" s="845" t="s">
        <v>9</v>
      </c>
    </row>
    <row r="63" spans="2:46" s="396" customFormat="1" ht="163.5" customHeight="1" x14ac:dyDescent="0.3">
      <c r="B63" s="949"/>
      <c r="C63" s="865"/>
      <c r="D63" s="867"/>
      <c r="E63" s="867"/>
      <c r="F63" s="867"/>
      <c r="G63" s="419" t="s">
        <v>1302</v>
      </c>
      <c r="H63" s="386" t="s">
        <v>630</v>
      </c>
      <c r="I63" s="419" t="s">
        <v>1301</v>
      </c>
      <c r="J63" s="419" t="s">
        <v>1304</v>
      </c>
      <c r="K63" s="419" t="s">
        <v>1305</v>
      </c>
      <c r="L63" s="419" t="s">
        <v>1306</v>
      </c>
      <c r="M63" s="420" t="s">
        <v>1307</v>
      </c>
      <c r="N63" s="397" t="s">
        <v>204</v>
      </c>
      <c r="O63" s="398">
        <f t="shared" si="0"/>
        <v>15</v>
      </c>
      <c r="P63" s="399" t="s">
        <v>214</v>
      </c>
      <c r="Q63" s="398">
        <f t="shared" si="1"/>
        <v>0</v>
      </c>
      <c r="R63" s="399" t="s">
        <v>206</v>
      </c>
      <c r="S63" s="398">
        <f t="shared" si="2"/>
        <v>15</v>
      </c>
      <c r="T63" s="399" t="s">
        <v>60</v>
      </c>
      <c r="U63" s="398">
        <f t="shared" si="3"/>
        <v>15</v>
      </c>
      <c r="V63" s="399" t="s">
        <v>207</v>
      </c>
      <c r="W63" s="398">
        <f t="shared" si="4"/>
        <v>15</v>
      </c>
      <c r="X63" s="399" t="s">
        <v>208</v>
      </c>
      <c r="Y63" s="398">
        <f t="shared" si="5"/>
        <v>15</v>
      </c>
      <c r="Z63" s="399" t="s">
        <v>209</v>
      </c>
      <c r="AA63" s="398">
        <f t="shared" si="6"/>
        <v>10</v>
      </c>
      <c r="AB63" s="434">
        <f t="shared" si="7"/>
        <v>85</v>
      </c>
      <c r="AC63" s="400" t="str">
        <f t="shared" si="8"/>
        <v>Débil</v>
      </c>
      <c r="AD63" s="401" t="s">
        <v>63</v>
      </c>
      <c r="AE63" s="402" t="str">
        <f t="shared" si="9"/>
        <v>Débil</v>
      </c>
      <c r="AF63" s="403" t="str">
        <f t="shared" si="10"/>
        <v>0</v>
      </c>
      <c r="AG63" s="862"/>
      <c r="AH63" s="850"/>
      <c r="AI63" s="840"/>
      <c r="AJ63" s="841"/>
      <c r="AK63" s="840"/>
      <c r="AL63" s="843"/>
      <c r="AM63" s="840"/>
      <c r="AN63" s="841"/>
      <c r="AO63" s="840"/>
      <c r="AP63" s="840"/>
      <c r="AQ63" s="843"/>
      <c r="AR63" s="840"/>
      <c r="AS63" s="840"/>
      <c r="AT63" s="845"/>
    </row>
    <row r="64" spans="2:46" s="396" customFormat="1" ht="25.5" customHeight="1" thickBot="1" x14ac:dyDescent="0.35">
      <c r="B64" s="949"/>
      <c r="C64" s="865"/>
      <c r="D64" s="867"/>
      <c r="E64" s="867"/>
      <c r="F64" s="867"/>
      <c r="G64" s="419"/>
      <c r="H64" s="386"/>
      <c r="I64" s="419"/>
      <c r="J64" s="419"/>
      <c r="K64" s="419"/>
      <c r="L64" s="419"/>
      <c r="M64" s="420"/>
      <c r="N64" s="397"/>
      <c r="O64" s="398" t="b">
        <f t="shared" si="0"/>
        <v>0</v>
      </c>
      <c r="P64" s="399"/>
      <c r="Q64" s="398" t="b">
        <f t="shared" si="1"/>
        <v>0</v>
      </c>
      <c r="R64" s="399"/>
      <c r="S64" s="398" t="b">
        <f t="shared" si="2"/>
        <v>0</v>
      </c>
      <c r="T64" s="399"/>
      <c r="U64" s="398" t="b">
        <f t="shared" si="3"/>
        <v>0</v>
      </c>
      <c r="V64" s="399"/>
      <c r="W64" s="398" t="b">
        <f t="shared" si="4"/>
        <v>0</v>
      </c>
      <c r="X64" s="399"/>
      <c r="Y64" s="398" t="b">
        <f t="shared" si="5"/>
        <v>0</v>
      </c>
      <c r="Z64" s="399"/>
      <c r="AA64" s="398" t="b">
        <f t="shared" si="6"/>
        <v>0</v>
      </c>
      <c r="AB64" s="434">
        <f t="shared" si="7"/>
        <v>0</v>
      </c>
      <c r="AC64" s="400" t="str">
        <f t="shared" si="8"/>
        <v>Débil</v>
      </c>
      <c r="AD64" s="401"/>
      <c r="AE64" s="402" t="str">
        <f t="shared" si="9"/>
        <v>Débil</v>
      </c>
      <c r="AF64" s="403" t="str">
        <f t="shared" si="10"/>
        <v>0</v>
      </c>
      <c r="AG64" s="863"/>
      <c r="AH64" s="850"/>
      <c r="AI64" s="840"/>
      <c r="AJ64" s="841"/>
      <c r="AK64" s="840"/>
      <c r="AL64" s="844"/>
      <c r="AM64" s="840"/>
      <c r="AN64" s="841"/>
      <c r="AO64" s="840"/>
      <c r="AP64" s="840"/>
      <c r="AQ64" s="844"/>
      <c r="AR64" s="840"/>
      <c r="AS64" s="840"/>
      <c r="AT64" s="845"/>
    </row>
    <row r="65" spans="2:46" s="396" customFormat="1" ht="163.5" customHeight="1" x14ac:dyDescent="0.3">
      <c r="B65" s="949">
        <v>19</v>
      </c>
      <c r="C65" s="865" t="str">
        <f>'3-IDENTIFICACIÓN DEL RIESGO'!B29</f>
        <v>Planificación del Ordenamiento Social de la Propiedad</v>
      </c>
      <c r="D65" s="867" t="str">
        <f>'3-IDENTIFICACIÓN DEL RIESGO'!E29</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E65" s="867" t="str">
        <f>'3-IDENTIFICACIÓN DEL RIESGO'!G29</f>
        <v>Incumplimientos por parte de los socios estratégicos y/ u operadores de catastro en la entrega de insumos / productos requeridos para la formulación e implementación de POSPR, en el marco de los convenios celebrados.</v>
      </c>
      <c r="F65" s="867"/>
      <c r="G65" s="419" t="s">
        <v>1302</v>
      </c>
      <c r="H65" s="386" t="s">
        <v>630</v>
      </c>
      <c r="I65" s="419" t="s">
        <v>1301</v>
      </c>
      <c r="J65" s="419" t="s">
        <v>1310</v>
      </c>
      <c r="K65" s="419" t="s">
        <v>1300</v>
      </c>
      <c r="L65" s="419" t="s">
        <v>1303</v>
      </c>
      <c r="M65" s="420" t="s">
        <v>1298</v>
      </c>
      <c r="N65" s="397" t="s">
        <v>204</v>
      </c>
      <c r="O65" s="398">
        <f t="shared" si="0"/>
        <v>15</v>
      </c>
      <c r="P65" s="399" t="s">
        <v>214</v>
      </c>
      <c r="Q65" s="398">
        <f t="shared" si="1"/>
        <v>0</v>
      </c>
      <c r="R65" s="399" t="s">
        <v>206</v>
      </c>
      <c r="S65" s="398">
        <f t="shared" si="2"/>
        <v>15</v>
      </c>
      <c r="T65" s="399" t="s">
        <v>60</v>
      </c>
      <c r="U65" s="398">
        <f t="shared" si="3"/>
        <v>15</v>
      </c>
      <c r="V65" s="399" t="s">
        <v>207</v>
      </c>
      <c r="W65" s="398">
        <f t="shared" si="4"/>
        <v>15</v>
      </c>
      <c r="X65" s="399" t="s">
        <v>208</v>
      </c>
      <c r="Y65" s="398">
        <f t="shared" si="5"/>
        <v>15</v>
      </c>
      <c r="Z65" s="399" t="s">
        <v>209</v>
      </c>
      <c r="AA65" s="398">
        <f t="shared" si="6"/>
        <v>10</v>
      </c>
      <c r="AB65" s="434">
        <f t="shared" si="7"/>
        <v>85</v>
      </c>
      <c r="AC65" s="400" t="str">
        <f t="shared" si="8"/>
        <v>Débil</v>
      </c>
      <c r="AD65" s="401" t="s">
        <v>63</v>
      </c>
      <c r="AE65" s="402" t="str">
        <f t="shared" si="9"/>
        <v>Débil</v>
      </c>
      <c r="AF65" s="403" t="str">
        <f t="shared" si="10"/>
        <v>0</v>
      </c>
      <c r="AG65" s="861">
        <v>2</v>
      </c>
      <c r="AH65" s="850">
        <f>(AF65+AF66+AF67)/AG65</f>
        <v>0</v>
      </c>
      <c r="AI65" s="840" t="str">
        <f>IF(AH65&lt;50,"Débil",IF(AH65&lt;=99,"Moderado",IF(AH65=100,"Fuerte",IF(AH65="","ERROR"))))</f>
        <v>Débil</v>
      </c>
      <c r="AJ65" s="841" t="s">
        <v>162</v>
      </c>
      <c r="AK65" s="840">
        <f>IF(AI65="Débil",0,IF(AND(AI65="Moderado",AJ65="Directamente"),1,IF(AND(AI65="Moderado",AJ65="No disminuye"),0,IF(AND(AI65="Fuerte",AJ65="Directamente"),2,IF(AND(AI65="Fuerte",AJ65="No disminuye"),0)))))</f>
        <v>0</v>
      </c>
      <c r="AL65" s="842">
        <f>'4-VALORACIÓN DEL RIESGO'!P28-'5-CONTROLES'!AK65:AK67</f>
        <v>3</v>
      </c>
      <c r="AM65" s="840" t="str">
        <f>IF(AL65=5,"Casi Seguro",IF(AL65&lt;=4,"Probable",IF(AL65=3,"Posible",IF(AL65=2,"Improbable",IF(AL65=1,"Rara Vez",IF(AL65=0,"Rara Vez",IF(AL65&lt;0,"Rara Vez")))))))</f>
        <v>Probable</v>
      </c>
      <c r="AN65" s="841" t="s">
        <v>164</v>
      </c>
      <c r="AO65" s="840">
        <f>IF(AI65="Débil",0,IF(AND(AI65="Moderado",AN65="Directamente"),1,IF(AND(AI65="Moderado",AN65="Indirectamente"),0,IF(AND(AI65="Moderado",AN65="No disminuye"),0,IF(AND(AI65="Fuerte",AN65="Directamente"),2,IF(AND(AI65="Fuerte",AN65="Indirectamente"),1,IF(AND(AI65="Fuerte",AN65="No disminuye"),0)))))))</f>
        <v>0</v>
      </c>
      <c r="AP65" s="840">
        <f>'4-VALORACIÓN DEL RIESGO'!Z28-'5-CONTROLES'!AO65:AO67</f>
        <v>4</v>
      </c>
      <c r="AQ65" s="842" t="str">
        <f>IF(AP65&lt;=1,"Insignificante",IF(AP65=2,"Menor",IF(AP65=3,"Moderado",IF(AP65=4,"Mayor",IF(AP65&gt;=5,"Catastrófico")))))</f>
        <v>Mayor</v>
      </c>
      <c r="AR65" s="840" t="str">
        <f t="shared" ref="AR65" si="28">IF(OR(AND(AQ65="Insignificante",AM65="Rara Vez"),AND(AQ65="Insignificante",AM65="Improbable"),AND(AQ65="Insignificante",AM65="Posible"),AND(AQ65="Menor",AM65="Rara Vez"),AND(AQ65="Menor",AM65="Improbable")),"Bajo",IF(OR(AND(AQ65="Insignificante",AM65="Probable"),AND(AQ65="Menor",AM65="Posible"),AND(AQ65="Moderado",AM65="Rara Vez"),AND(AQ65="Moderado",AM65="Improbable")),"Moderado",IF(OR(AND(AQ65="Menor",AM65="Probable"),AND(AQ65="Menor",AM65="Casi Seguro"),AND(AQ65="Mayor",AM65="Improbable"),AND(AQ65="Mayor",AM65="Rara Vez"),AND(AQ65="Moderado",AM65="Probable"),AND(AQ65="Insignificante",AM65="Casi Seguro"),AND(AQ65="Moderado",AM65="Posible")),"Alto",IF(OR(AND(AQ65="Moderado",AM65="Casi Seguro"),AND(AQ65="Mayor",AM65="Posible"),AND(AQ65="Mayor",AM65="Probable"),AND(AQ65="Mayor",AM65="Casi Seguro"),AND(AQ65="Catastrófico",AM65="Rara Vez"),AND(AQ65="Catastrófico",AM65="Improbable"),AND(AQ65="Catastrófico",AM65="Posible"),AND(AQ65="Catastrófico",AM65="Casi Seguro"),AND(AQ65="Catastrófico",AM65="Probable")),"Extremo"))))</f>
        <v>Extremo</v>
      </c>
      <c r="AS65" s="840"/>
      <c r="AT65" s="845" t="s">
        <v>9</v>
      </c>
    </row>
    <row r="66" spans="2:46" s="396" customFormat="1" ht="163.5" customHeight="1" x14ac:dyDescent="0.3">
      <c r="B66" s="949"/>
      <c r="C66" s="865"/>
      <c r="D66" s="867"/>
      <c r="E66" s="867"/>
      <c r="F66" s="867"/>
      <c r="G66" s="419" t="s">
        <v>1302</v>
      </c>
      <c r="H66" s="386" t="s">
        <v>630</v>
      </c>
      <c r="I66" s="419" t="s">
        <v>1301</v>
      </c>
      <c r="J66" s="419" t="s">
        <v>1304</v>
      </c>
      <c r="K66" s="419" t="s">
        <v>1305</v>
      </c>
      <c r="L66" s="419" t="s">
        <v>1306</v>
      </c>
      <c r="M66" s="420" t="s">
        <v>1307</v>
      </c>
      <c r="N66" s="397" t="s">
        <v>204</v>
      </c>
      <c r="O66" s="398">
        <f t="shared" si="0"/>
        <v>15</v>
      </c>
      <c r="P66" s="399" t="s">
        <v>214</v>
      </c>
      <c r="Q66" s="398">
        <f t="shared" si="1"/>
        <v>0</v>
      </c>
      <c r="R66" s="399" t="s">
        <v>206</v>
      </c>
      <c r="S66" s="398">
        <f t="shared" si="2"/>
        <v>15</v>
      </c>
      <c r="T66" s="399" t="s">
        <v>60</v>
      </c>
      <c r="U66" s="398">
        <f t="shared" si="3"/>
        <v>15</v>
      </c>
      <c r="V66" s="399" t="s">
        <v>207</v>
      </c>
      <c r="W66" s="398">
        <f t="shared" si="4"/>
        <v>15</v>
      </c>
      <c r="X66" s="399" t="s">
        <v>208</v>
      </c>
      <c r="Y66" s="398">
        <f t="shared" si="5"/>
        <v>15</v>
      </c>
      <c r="Z66" s="399" t="s">
        <v>209</v>
      </c>
      <c r="AA66" s="398">
        <f t="shared" si="6"/>
        <v>10</v>
      </c>
      <c r="AB66" s="434">
        <f t="shared" si="7"/>
        <v>85</v>
      </c>
      <c r="AC66" s="400" t="str">
        <f t="shared" si="8"/>
        <v>Débil</v>
      </c>
      <c r="AD66" s="401" t="s">
        <v>63</v>
      </c>
      <c r="AE66" s="402" t="str">
        <f t="shared" si="9"/>
        <v>Débil</v>
      </c>
      <c r="AF66" s="403" t="str">
        <f t="shared" si="10"/>
        <v>0</v>
      </c>
      <c r="AG66" s="862"/>
      <c r="AH66" s="850"/>
      <c r="AI66" s="840"/>
      <c r="AJ66" s="841"/>
      <c r="AK66" s="840"/>
      <c r="AL66" s="843"/>
      <c r="AM66" s="840"/>
      <c r="AN66" s="841"/>
      <c r="AO66" s="840"/>
      <c r="AP66" s="840"/>
      <c r="AQ66" s="843"/>
      <c r="AR66" s="840"/>
      <c r="AS66" s="840"/>
      <c r="AT66" s="845"/>
    </row>
    <row r="67" spans="2:46" s="396" customFormat="1" ht="25.5" customHeight="1" thickBot="1" x14ac:dyDescent="0.35">
      <c r="B67" s="949"/>
      <c r="C67" s="865"/>
      <c r="D67" s="867"/>
      <c r="E67" s="867"/>
      <c r="F67" s="867"/>
      <c r="G67" s="419"/>
      <c r="H67" s="386"/>
      <c r="I67" s="419"/>
      <c r="J67" s="419"/>
      <c r="K67" s="419"/>
      <c r="L67" s="419"/>
      <c r="M67" s="420"/>
      <c r="N67" s="397"/>
      <c r="O67" s="398" t="b">
        <f t="shared" si="0"/>
        <v>0</v>
      </c>
      <c r="P67" s="399"/>
      <c r="Q67" s="398" t="b">
        <f t="shared" si="1"/>
        <v>0</v>
      </c>
      <c r="R67" s="399"/>
      <c r="S67" s="398" t="b">
        <f t="shared" si="2"/>
        <v>0</v>
      </c>
      <c r="T67" s="399"/>
      <c r="U67" s="398" t="b">
        <f t="shared" si="3"/>
        <v>0</v>
      </c>
      <c r="V67" s="399"/>
      <c r="W67" s="398" t="b">
        <f t="shared" si="4"/>
        <v>0</v>
      </c>
      <c r="X67" s="399"/>
      <c r="Y67" s="398" t="b">
        <f t="shared" si="5"/>
        <v>0</v>
      </c>
      <c r="Z67" s="399"/>
      <c r="AA67" s="398" t="b">
        <f t="shared" si="6"/>
        <v>0</v>
      </c>
      <c r="AB67" s="434">
        <f t="shared" si="7"/>
        <v>0</v>
      </c>
      <c r="AC67" s="400" t="str">
        <f t="shared" si="8"/>
        <v>Débil</v>
      </c>
      <c r="AD67" s="401"/>
      <c r="AE67" s="402" t="str">
        <f t="shared" si="9"/>
        <v>Débil</v>
      </c>
      <c r="AF67" s="403" t="str">
        <f t="shared" si="10"/>
        <v>0</v>
      </c>
      <c r="AG67" s="863"/>
      <c r="AH67" s="850"/>
      <c r="AI67" s="840"/>
      <c r="AJ67" s="841"/>
      <c r="AK67" s="840"/>
      <c r="AL67" s="844"/>
      <c r="AM67" s="840"/>
      <c r="AN67" s="841"/>
      <c r="AO67" s="840"/>
      <c r="AP67" s="840"/>
      <c r="AQ67" s="844"/>
      <c r="AR67" s="840"/>
      <c r="AS67" s="840"/>
      <c r="AT67" s="845"/>
    </row>
    <row r="68" spans="2:46" s="396" customFormat="1" ht="163.5" customHeight="1" x14ac:dyDescent="0.3">
      <c r="B68" s="949">
        <v>20</v>
      </c>
      <c r="C68" s="865" t="str">
        <f>'3-IDENTIFICACIÓN DEL RIESGO'!B30</f>
        <v>Planificación del Ordenamiento Social de la Propiedad</v>
      </c>
      <c r="D68" s="867" t="str">
        <f>'3-IDENTIFICACIÓN DEL RIESGO'!E30</f>
        <v>1. Dirección General.
2. Dirección de Gestión del Ordenamiento Social de Propiedad.
3. Subdirección de Planeación Operativa. 
4. Subdirección de Sistemas de Información.
5. Dirección de Acceso a Tierras.
6. Dirección de Gestión Jurídica de Tierras.
7. Dirección de Asuntos Étnicos.</v>
      </c>
      <c r="E68" s="867" t="str">
        <f>'3-IDENTIFICACIÓN DEL RIESGO'!G30</f>
        <v>Expedir Acto administrativo que resuelve solicitud de inclusión en el RESO, sin el cumplimiento de requisitos mínimos, contemplados en la norma o con fundamentos fácticos que no correspondan a la realidad.</v>
      </c>
      <c r="F68" s="867"/>
      <c r="G68" s="419" t="s">
        <v>1316</v>
      </c>
      <c r="H68" s="386" t="s">
        <v>630</v>
      </c>
      <c r="I68" s="419" t="s">
        <v>1324</v>
      </c>
      <c r="J68" s="419" t="s">
        <v>1317</v>
      </c>
      <c r="K68" s="419" t="s">
        <v>1318</v>
      </c>
      <c r="L68" s="419" t="s">
        <v>1319</v>
      </c>
      <c r="M68" s="420" t="s">
        <v>1312</v>
      </c>
      <c r="N68" s="397" t="s">
        <v>204</v>
      </c>
      <c r="O68" s="398">
        <f t="shared" si="0"/>
        <v>15</v>
      </c>
      <c r="P68" s="399" t="s">
        <v>214</v>
      </c>
      <c r="Q68" s="398">
        <f t="shared" si="1"/>
        <v>0</v>
      </c>
      <c r="R68" s="399" t="s">
        <v>206</v>
      </c>
      <c r="S68" s="398">
        <f t="shared" si="2"/>
        <v>15</v>
      </c>
      <c r="T68" s="399" t="s">
        <v>60</v>
      </c>
      <c r="U68" s="398">
        <f t="shared" si="3"/>
        <v>15</v>
      </c>
      <c r="V68" s="399" t="s">
        <v>207</v>
      </c>
      <c r="W68" s="398">
        <f t="shared" si="4"/>
        <v>15</v>
      </c>
      <c r="X68" s="399" t="s">
        <v>208</v>
      </c>
      <c r="Y68" s="398">
        <f t="shared" si="5"/>
        <v>15</v>
      </c>
      <c r="Z68" s="399" t="s">
        <v>209</v>
      </c>
      <c r="AA68" s="398">
        <f t="shared" si="6"/>
        <v>10</v>
      </c>
      <c r="AB68" s="434">
        <f t="shared" si="7"/>
        <v>85</v>
      </c>
      <c r="AC68" s="400" t="str">
        <f t="shared" si="8"/>
        <v>Débil</v>
      </c>
      <c r="AD68" s="401" t="s">
        <v>63</v>
      </c>
      <c r="AE68" s="402" t="str">
        <f t="shared" si="9"/>
        <v>Débil</v>
      </c>
      <c r="AF68" s="403" t="str">
        <f t="shared" si="10"/>
        <v>0</v>
      </c>
      <c r="AG68" s="861">
        <v>2</v>
      </c>
      <c r="AH68" s="850">
        <f>(AF68+AF69+AF70)/AG68</f>
        <v>50</v>
      </c>
      <c r="AI68" s="840" t="str">
        <f>IF(AH68&lt;50,"Débil",IF(AH68&lt;=99,"Moderado",IF(AH68=100,"Fuerte",IF(AH68="","ERROR"))))</f>
        <v>Moderado</v>
      </c>
      <c r="AJ68" s="841" t="s">
        <v>162</v>
      </c>
      <c r="AK68" s="840">
        <f>IF(AI68="Débil",0,IF(AND(AI68="Moderado",AJ68="Directamente"),1,IF(AND(AI68="Moderado",AJ68="No disminuye"),0,IF(AND(AI68="Fuerte",AJ68="Directamente"),2,IF(AND(AI68="Fuerte",AJ68="No disminuye"),0)))))</f>
        <v>1</v>
      </c>
      <c r="AL68" s="842">
        <f>'4-VALORACIÓN DEL RIESGO'!P29-'5-CONTROLES'!AK68:AK70</f>
        <v>3.5</v>
      </c>
      <c r="AM68" s="840" t="str">
        <f>IF(AL68&lt;=5,"Casi Seguro",IF(AL68&lt;=4,"Probable",IF(AL68=3,"Posible",IF(AL68=2,"Improbable",IF(AL68=1,"Rara Vez",IF(AL68=0,"Rara Vez",IF(AL68&lt;0,"Rara Vez")))))))</f>
        <v>Casi Seguro</v>
      </c>
      <c r="AN68" s="841" t="s">
        <v>164</v>
      </c>
      <c r="AO68" s="840">
        <f>IF(AI68="Débil",0,IF(AND(AI68="Moderado",AN68="Directamente"),1,IF(AND(AI68="Moderado",AN68="Indirectamente"),0,IF(AND(AI68="Moderado",AN68="No disminuye"),0,IF(AND(AI68="Fuerte",AN68="Directamente"),2,IF(AND(AI68="Fuerte",AN68="Indirectamente"),1,IF(AND(AI68="Fuerte",AN68="No disminuye"),0)))))))</f>
        <v>0</v>
      </c>
      <c r="AP68" s="840">
        <f>'4-VALORACIÓN DEL RIESGO'!Z29-'5-CONTROLES'!AO68:AO70</f>
        <v>3</v>
      </c>
      <c r="AQ68" s="842" t="str">
        <f>IF(AP68&lt;=1,"Insignificante",IF(AP68=2,"Menor",IF(AP68=3,"Moderado",IF(AP68=4,"Mayor",IF(AP68&gt;=5,"Catastrófico")))))</f>
        <v>Moderado</v>
      </c>
      <c r="AR68" s="840" t="str">
        <f t="shared" ref="AR68" si="29">IF(OR(AND(AQ68="Insignificante",AM68="Rara Vez"),AND(AQ68="Insignificante",AM68="Improbable"),AND(AQ68="Insignificante",AM68="Posible"),AND(AQ68="Menor",AM68="Rara Vez"),AND(AQ68="Menor",AM68="Improbable")),"Bajo",IF(OR(AND(AQ68="Insignificante",AM68="Probable"),AND(AQ68="Menor",AM68="Posible"),AND(AQ68="Moderado",AM68="Rara Vez"),AND(AQ68="Moderado",AM68="Improbable")),"Moderado",IF(OR(AND(AQ68="Menor",AM68="Probable"),AND(AQ68="Menor",AM68="Casi Seguro"),AND(AQ68="Mayor",AM68="Improbable"),AND(AQ68="Mayor",AM68="Rara Vez"),AND(AQ68="Moderado",AM68="Probable"),AND(AQ68="Insignificante",AM68="Casi Seguro"),AND(AQ68="Moderado",AM68="Posible")),"Alto",IF(OR(AND(AQ68="Moderado",AM68="Casi Seguro"),AND(AQ68="Mayor",AM68="Posible"),AND(AQ68="Mayor",AM68="Probable"),AND(AQ68="Mayor",AM68="Casi Seguro"),AND(AQ68="Catastrófico",AM68="Rara Vez"),AND(AQ68="Catastrófico",AM68="Improbable"),AND(AQ68="Catastrófico",AM68="Posible"),AND(AQ68="Catastrófico",AM68="Casi Seguro"),AND(AQ68="Catastrófico",AM68="Probable")),"Extremo"))))</f>
        <v>Extremo</v>
      </c>
      <c r="AS68" s="840"/>
      <c r="AT68" s="845" t="s">
        <v>9</v>
      </c>
    </row>
    <row r="69" spans="2:46" s="396" customFormat="1" ht="163.5" customHeight="1" x14ac:dyDescent="0.3">
      <c r="B69" s="949"/>
      <c r="C69" s="865"/>
      <c r="D69" s="867"/>
      <c r="E69" s="867"/>
      <c r="F69" s="867"/>
      <c r="G69" s="419" t="s">
        <v>1316</v>
      </c>
      <c r="H69" s="386" t="s">
        <v>630</v>
      </c>
      <c r="I69" s="419" t="s">
        <v>1324</v>
      </c>
      <c r="J69" s="419" t="s">
        <v>1314</v>
      </c>
      <c r="K69" s="419" t="s">
        <v>1315</v>
      </c>
      <c r="L69" s="419" t="s">
        <v>1319</v>
      </c>
      <c r="M69" s="420" t="s">
        <v>1313</v>
      </c>
      <c r="N69" s="397" t="s">
        <v>204</v>
      </c>
      <c r="O69" s="398">
        <f t="shared" si="0"/>
        <v>15</v>
      </c>
      <c r="P69" s="399" t="s">
        <v>214</v>
      </c>
      <c r="Q69" s="398">
        <f t="shared" si="1"/>
        <v>0</v>
      </c>
      <c r="R69" s="399" t="s">
        <v>206</v>
      </c>
      <c r="S69" s="398">
        <f t="shared" si="2"/>
        <v>15</v>
      </c>
      <c r="T69" s="399" t="s">
        <v>60</v>
      </c>
      <c r="U69" s="398">
        <f t="shared" si="3"/>
        <v>15</v>
      </c>
      <c r="V69" s="399" t="s">
        <v>207</v>
      </c>
      <c r="W69" s="398">
        <f t="shared" si="4"/>
        <v>15</v>
      </c>
      <c r="X69" s="399" t="s">
        <v>208</v>
      </c>
      <c r="Y69" s="398">
        <f t="shared" si="5"/>
        <v>15</v>
      </c>
      <c r="Z69" s="399" t="s">
        <v>209</v>
      </c>
      <c r="AA69" s="398">
        <f t="shared" si="6"/>
        <v>10</v>
      </c>
      <c r="AB69" s="434">
        <f t="shared" si="7"/>
        <v>85</v>
      </c>
      <c r="AC69" s="400" t="str">
        <f t="shared" si="8"/>
        <v>Débil</v>
      </c>
      <c r="AD69" s="401" t="s">
        <v>63</v>
      </c>
      <c r="AE69" s="402" t="str">
        <f t="shared" si="9"/>
        <v>Débil</v>
      </c>
      <c r="AF69" s="403" t="str">
        <f t="shared" si="10"/>
        <v>0</v>
      </c>
      <c r="AG69" s="862"/>
      <c r="AH69" s="850"/>
      <c r="AI69" s="840"/>
      <c r="AJ69" s="841"/>
      <c r="AK69" s="840"/>
      <c r="AL69" s="843"/>
      <c r="AM69" s="840"/>
      <c r="AN69" s="841"/>
      <c r="AO69" s="840"/>
      <c r="AP69" s="840"/>
      <c r="AQ69" s="843"/>
      <c r="AR69" s="840"/>
      <c r="AS69" s="840"/>
      <c r="AT69" s="845"/>
    </row>
    <row r="70" spans="2:46" s="396" customFormat="1" ht="163.5" customHeight="1" thickBot="1" x14ac:dyDescent="0.35">
      <c r="B70" s="949"/>
      <c r="C70" s="865"/>
      <c r="D70" s="867"/>
      <c r="E70" s="867"/>
      <c r="F70" s="867"/>
      <c r="G70" s="419" t="s">
        <v>1677</v>
      </c>
      <c r="H70" s="386" t="s">
        <v>630</v>
      </c>
      <c r="I70" s="419" t="s">
        <v>1324</v>
      </c>
      <c r="J70" s="419" t="s">
        <v>1322</v>
      </c>
      <c r="K70" s="419" t="s">
        <v>1323</v>
      </c>
      <c r="L70" s="419" t="s">
        <v>1319</v>
      </c>
      <c r="M70" s="420" t="s">
        <v>1321</v>
      </c>
      <c r="N70" s="397" t="s">
        <v>204</v>
      </c>
      <c r="O70" s="398">
        <f t="shared" si="0"/>
        <v>15</v>
      </c>
      <c r="P70" s="399" t="s">
        <v>205</v>
      </c>
      <c r="Q70" s="398">
        <f t="shared" si="1"/>
        <v>15</v>
      </c>
      <c r="R70" s="399" t="s">
        <v>206</v>
      </c>
      <c r="S70" s="398">
        <f t="shared" si="2"/>
        <v>15</v>
      </c>
      <c r="T70" s="399" t="s">
        <v>60</v>
      </c>
      <c r="U70" s="398">
        <f t="shared" ref="U70:U133" si="30">IF(T70="Prevenir",15,IF(T70="Detectar",10,IF(T70="No es un control",0)))</f>
        <v>15</v>
      </c>
      <c r="V70" s="399" t="s">
        <v>207</v>
      </c>
      <c r="W70" s="398">
        <f t="shared" ref="W70:W133" si="31">IF(V70="Confiable",15,IF(V70="No confiable",0))</f>
        <v>15</v>
      </c>
      <c r="X70" s="399" t="s">
        <v>208</v>
      </c>
      <c r="Y70" s="398">
        <f t="shared" si="5"/>
        <v>15</v>
      </c>
      <c r="Z70" s="399" t="s">
        <v>209</v>
      </c>
      <c r="AA70" s="398">
        <f t="shared" ref="AA70:AA133" si="32">IF(Z70="Completa",10,IF(Z70="Incompleta",5,IF(Z70="No existe",0)))</f>
        <v>10</v>
      </c>
      <c r="AB70" s="434">
        <f t="shared" ref="AB70:AB133" si="33">O70+Q70+S70+U70+W70+Y70+AA70</f>
        <v>100</v>
      </c>
      <c r="AC70" s="400" t="str">
        <f t="shared" ref="AC70:AC133" si="34">IF(AB70&lt;86,"Débil",(IF(AB70&lt;96,"Moderado","Fuerte")))</f>
        <v>Fuerte</v>
      </c>
      <c r="AD70" s="401" t="s">
        <v>63</v>
      </c>
      <c r="AE70" s="402" t="str">
        <f t="shared" si="9"/>
        <v>Fuerte</v>
      </c>
      <c r="AF70" s="403" t="str">
        <f t="shared" ref="AF70:AF133" si="35">IF(AE70="Fuerte","100",IF(AE70="Moderado","50",IF(AE70="Débil","0")))</f>
        <v>100</v>
      </c>
      <c r="AG70" s="863"/>
      <c r="AH70" s="850"/>
      <c r="AI70" s="840"/>
      <c r="AJ70" s="841"/>
      <c r="AK70" s="840"/>
      <c r="AL70" s="844"/>
      <c r="AM70" s="840"/>
      <c r="AN70" s="841"/>
      <c r="AO70" s="840"/>
      <c r="AP70" s="840"/>
      <c r="AQ70" s="844"/>
      <c r="AR70" s="840"/>
      <c r="AS70" s="840"/>
      <c r="AT70" s="845"/>
    </row>
    <row r="71" spans="2:46" s="396" customFormat="1" ht="163.5" customHeight="1" x14ac:dyDescent="0.3">
      <c r="B71" s="949">
        <v>21</v>
      </c>
      <c r="C71" s="865" t="str">
        <f>'3-IDENTIFICACIÓN DEL RIESGO'!B31</f>
        <v>Seguridad Jurídica sobre la Titularidad de la Tierra y los Territorios</v>
      </c>
      <c r="D71" s="867" t="str">
        <f>'3-IDENTIFICACIÓN DEL RIESGO'!E31</f>
        <v>1. Dirección de Gestión Jurídica de Tierras.
2. Subdirección de procesos Agrarios y Gestión Jurídica.
3. Subdirección de seguridad Jurídica.
4. Dirección Asuntos Étnicos.
5. Subdirección Asuntos Étnicos.</v>
      </c>
      <c r="E71" s="867" t="str">
        <f>'3-IDENTIFICACIÓN DEL RIESGO'!G31</f>
        <v>Tomar decisiones incorrectas en los procesos agrarios y la formalización de la propiedad privada rural</v>
      </c>
      <c r="F71" s="867"/>
      <c r="G71" s="419" t="s">
        <v>1676</v>
      </c>
      <c r="H71" s="386" t="s">
        <v>630</v>
      </c>
      <c r="I71" s="419" t="s">
        <v>1675</v>
      </c>
      <c r="J71" s="419" t="s">
        <v>1672</v>
      </c>
      <c r="K71" s="419" t="s">
        <v>1673</v>
      </c>
      <c r="L71" s="419" t="s">
        <v>1674</v>
      </c>
      <c r="M71" s="420" t="s">
        <v>1671</v>
      </c>
      <c r="N71" s="397" t="s">
        <v>204</v>
      </c>
      <c r="O71" s="398">
        <f t="shared" si="0"/>
        <v>15</v>
      </c>
      <c r="P71" s="399" t="s">
        <v>205</v>
      </c>
      <c r="Q71" s="398">
        <f t="shared" si="1"/>
        <v>15</v>
      </c>
      <c r="R71" s="399" t="s">
        <v>206</v>
      </c>
      <c r="S71" s="398">
        <f t="shared" si="2"/>
        <v>15</v>
      </c>
      <c r="T71" s="399" t="s">
        <v>60</v>
      </c>
      <c r="U71" s="398">
        <f t="shared" si="30"/>
        <v>15</v>
      </c>
      <c r="V71" s="399" t="s">
        <v>207</v>
      </c>
      <c r="W71" s="398">
        <f t="shared" si="31"/>
        <v>15</v>
      </c>
      <c r="X71" s="399" t="s">
        <v>208</v>
      </c>
      <c r="Y71" s="398">
        <f t="shared" si="5"/>
        <v>15</v>
      </c>
      <c r="Z71" s="399" t="s">
        <v>209</v>
      </c>
      <c r="AA71" s="398">
        <f t="shared" si="32"/>
        <v>10</v>
      </c>
      <c r="AB71" s="434">
        <f t="shared" si="33"/>
        <v>100</v>
      </c>
      <c r="AC71" s="400" t="str">
        <f t="shared" si="34"/>
        <v>Fuerte</v>
      </c>
      <c r="AD71" s="401" t="s">
        <v>63</v>
      </c>
      <c r="AE71" s="402" t="str">
        <f t="shared" si="9"/>
        <v>Fuerte</v>
      </c>
      <c r="AF71" s="403" t="str">
        <f t="shared" si="35"/>
        <v>100</v>
      </c>
      <c r="AG71" s="861">
        <v>2</v>
      </c>
      <c r="AH71" s="850">
        <f>(AF71+AF72+AF73)/AG71</f>
        <v>100</v>
      </c>
      <c r="AI71" s="840" t="str">
        <f>IF(AH71&lt;50,"Débil",IF(AH71&lt;=99,"Moderado",IF(AH71=100,"Fuerte",IF(AH71="","ERROR"))))</f>
        <v>Fuerte</v>
      </c>
      <c r="AJ71" s="841" t="s">
        <v>162</v>
      </c>
      <c r="AK71" s="840">
        <f>IF(AI71="Débil",0,IF(AND(AI71="Moderado",AJ71="Directamente"),1,IF(AND(AI71="Moderado",AJ71="No disminuye"),0,IF(AND(AI71="Fuerte",AJ71="Directamente"),2,IF(AND(AI71="Fuerte",AJ71="No disminuye"),0)))))</f>
        <v>2</v>
      </c>
      <c r="AL71" s="842">
        <f>'4-VALORACIÓN DEL RIESGO'!P30-'5-CONTROLES'!AK71:AK73</f>
        <v>0.39999999999999991</v>
      </c>
      <c r="AM71" s="840" t="str">
        <f>IF(AL71=5,"Casi Seguro",IF(AL71=4,"Probable",IF(AL71=3,"Posible",IF(AL71=2,"Improbable",IF(AL71&lt;=1,"Rara Vez",IF(AL71=0,"Rara Vez",IF(AL71&lt;=0,"Rara Vez")))))))</f>
        <v>Rara Vez</v>
      </c>
      <c r="AN71" s="841" t="s">
        <v>164</v>
      </c>
      <c r="AO71" s="840">
        <f>IF(AI71="Débil",0,IF(AND(AI71="Moderado",AN71="Directamente"),1,IF(AND(AI71="Moderado",AN71="Indirectamente"),0,IF(AND(AI71="Moderado",AN71="No disminuye"),0,IF(AND(AI71="Fuerte",AN71="Directamente"),2,IF(AND(AI71="Fuerte",AN71="Indirectamente"),1,IF(AND(AI71="Fuerte",AN71="No disminuye"),0)))))))</f>
        <v>0</v>
      </c>
      <c r="AP71" s="840">
        <f>'4-VALORACIÓN DEL RIESGO'!Z30-'5-CONTROLES'!AO71:AO73</f>
        <v>3</v>
      </c>
      <c r="AQ71" s="842" t="str">
        <f>IF(AP71&lt;=1,"Insignificante",IF(AP71=2,"Menor",IF(AP71=3,"Moderado",IF(AP71=4,"Mayor",IF(AP71&gt;=5,"Catastrófico")))))</f>
        <v>Moderado</v>
      </c>
      <c r="AR71" s="840" t="str">
        <f t="shared" ref="AR71" si="36">IF(OR(AND(AQ71="Insignificante",AM71="Rara Vez"),AND(AQ71="Insignificante",AM71="Improbable"),AND(AQ71="Insignificante",AM71="Posible"),AND(AQ71="Menor",AM71="Rara Vez"),AND(AQ71="Menor",AM71="Improbable")),"Bajo",IF(OR(AND(AQ71="Insignificante",AM71="Probable"),AND(AQ71="Menor",AM71="Posible"),AND(AQ71="Moderado",AM71="Rara Vez"),AND(AQ71="Moderado",AM71="Improbable")),"Moderado",IF(OR(AND(AQ71="Menor",AM71="Probable"),AND(AQ71="Menor",AM71="Casi Seguro"),AND(AQ71="Mayor",AM71="Improbable"),AND(AQ71="Mayor",AM71="Rara Vez"),AND(AQ71="Moderado",AM71="Probable"),AND(AQ71="Insignificante",AM71="Casi Seguro"),AND(AQ71="Moderado",AM71="Posible")),"Alto",IF(OR(AND(AQ71="Moderado",AM71="Casi Seguro"),AND(AQ71="Mayor",AM71="Posible"),AND(AQ71="Mayor",AM71="Probable"),AND(AQ71="Mayor",AM71="Casi Seguro"),AND(AQ71="Catastrófico",AM71="Rara Vez"),AND(AQ71="Catastrófico",AM71="Improbable"),AND(AQ71="Catastrófico",AM71="Posible"),AND(AQ71="Catastrófico",AM71="Casi Seguro"),AND(AQ71="Catastrófico",AM71="Probable")),"Extremo"))))</f>
        <v>Moderado</v>
      </c>
      <c r="AS71" s="840"/>
      <c r="AT71" s="845" t="s">
        <v>9</v>
      </c>
    </row>
    <row r="72" spans="2:46" s="396" customFormat="1" ht="163.5" customHeight="1" x14ac:dyDescent="0.3">
      <c r="B72" s="949"/>
      <c r="C72" s="865"/>
      <c r="D72" s="867"/>
      <c r="E72" s="867"/>
      <c r="F72" s="867"/>
      <c r="G72" s="419" t="s">
        <v>1676</v>
      </c>
      <c r="H72" s="386" t="s">
        <v>630</v>
      </c>
      <c r="I72" s="419" t="s">
        <v>1675</v>
      </c>
      <c r="J72" s="419" t="s">
        <v>1679</v>
      </c>
      <c r="K72" s="419" t="s">
        <v>1680</v>
      </c>
      <c r="L72" s="419" t="s">
        <v>1681</v>
      </c>
      <c r="M72" s="420" t="s">
        <v>1678</v>
      </c>
      <c r="N72" s="397" t="s">
        <v>204</v>
      </c>
      <c r="O72" s="398">
        <f t="shared" si="0"/>
        <v>15</v>
      </c>
      <c r="P72" s="399" t="s">
        <v>205</v>
      </c>
      <c r="Q72" s="398">
        <f t="shared" si="1"/>
        <v>15</v>
      </c>
      <c r="R72" s="399" t="s">
        <v>206</v>
      </c>
      <c r="S72" s="398">
        <f t="shared" si="2"/>
        <v>15</v>
      </c>
      <c r="T72" s="399" t="s">
        <v>60</v>
      </c>
      <c r="U72" s="398">
        <f t="shared" si="30"/>
        <v>15</v>
      </c>
      <c r="V72" s="399" t="s">
        <v>207</v>
      </c>
      <c r="W72" s="398">
        <f t="shared" si="31"/>
        <v>15</v>
      </c>
      <c r="X72" s="399" t="s">
        <v>208</v>
      </c>
      <c r="Y72" s="398">
        <f t="shared" si="5"/>
        <v>15</v>
      </c>
      <c r="Z72" s="399" t="s">
        <v>209</v>
      </c>
      <c r="AA72" s="398">
        <f t="shared" si="32"/>
        <v>10</v>
      </c>
      <c r="AB72" s="434">
        <f t="shared" si="33"/>
        <v>100</v>
      </c>
      <c r="AC72" s="400" t="str">
        <f t="shared" si="34"/>
        <v>Fuerte</v>
      </c>
      <c r="AD72" s="401" t="s">
        <v>63</v>
      </c>
      <c r="AE72" s="402" t="str">
        <f t="shared" si="9"/>
        <v>Fuerte</v>
      </c>
      <c r="AF72" s="403" t="str">
        <f t="shared" si="35"/>
        <v>100</v>
      </c>
      <c r="AG72" s="862"/>
      <c r="AH72" s="850"/>
      <c r="AI72" s="840"/>
      <c r="AJ72" s="841"/>
      <c r="AK72" s="840"/>
      <c r="AL72" s="843"/>
      <c r="AM72" s="840"/>
      <c r="AN72" s="841"/>
      <c r="AO72" s="840"/>
      <c r="AP72" s="840"/>
      <c r="AQ72" s="843"/>
      <c r="AR72" s="840"/>
      <c r="AS72" s="840"/>
      <c r="AT72" s="845"/>
    </row>
    <row r="73" spans="2:46" s="396" customFormat="1" ht="28.5" customHeight="1" thickBot="1" x14ac:dyDescent="0.35">
      <c r="B73" s="949"/>
      <c r="C73" s="865"/>
      <c r="D73" s="867"/>
      <c r="E73" s="867"/>
      <c r="F73" s="867"/>
      <c r="G73" s="419"/>
      <c r="H73" s="386"/>
      <c r="I73" s="419"/>
      <c r="J73" s="419"/>
      <c r="K73" s="419"/>
      <c r="L73" s="419"/>
      <c r="M73" s="420"/>
      <c r="N73" s="397"/>
      <c r="O73" s="398" t="b">
        <f t="shared" si="0"/>
        <v>0</v>
      </c>
      <c r="P73" s="399"/>
      <c r="Q73" s="398" t="b">
        <f t="shared" si="1"/>
        <v>0</v>
      </c>
      <c r="R73" s="399"/>
      <c r="S73" s="398" t="b">
        <f t="shared" si="2"/>
        <v>0</v>
      </c>
      <c r="T73" s="399"/>
      <c r="U73" s="398" t="b">
        <f t="shared" si="30"/>
        <v>0</v>
      </c>
      <c r="V73" s="399"/>
      <c r="W73" s="398" t="b">
        <f t="shared" si="31"/>
        <v>0</v>
      </c>
      <c r="X73" s="399"/>
      <c r="Y73" s="398" t="b">
        <f t="shared" si="5"/>
        <v>0</v>
      </c>
      <c r="Z73" s="399"/>
      <c r="AA73" s="398" t="b">
        <f t="shared" si="32"/>
        <v>0</v>
      </c>
      <c r="AB73" s="434">
        <f t="shared" si="33"/>
        <v>0</v>
      </c>
      <c r="AC73" s="400" t="str">
        <f t="shared" si="34"/>
        <v>Débil</v>
      </c>
      <c r="AD73" s="401"/>
      <c r="AE73" s="402" t="str">
        <f t="shared" si="9"/>
        <v>Débil</v>
      </c>
      <c r="AF73" s="403" t="str">
        <f t="shared" si="35"/>
        <v>0</v>
      </c>
      <c r="AG73" s="863"/>
      <c r="AH73" s="850"/>
      <c r="AI73" s="840"/>
      <c r="AJ73" s="841"/>
      <c r="AK73" s="840"/>
      <c r="AL73" s="844"/>
      <c r="AM73" s="840"/>
      <c r="AN73" s="841"/>
      <c r="AO73" s="840"/>
      <c r="AP73" s="840"/>
      <c r="AQ73" s="844"/>
      <c r="AR73" s="840"/>
      <c r="AS73" s="840"/>
      <c r="AT73" s="845"/>
    </row>
    <row r="74" spans="2:46" s="396" customFormat="1" ht="163.5" customHeight="1" x14ac:dyDescent="0.3">
      <c r="B74" s="949">
        <v>22</v>
      </c>
      <c r="C74" s="865" t="str">
        <f>'3-IDENTIFICACIÓN DEL RIESGO'!B32</f>
        <v>Seguridad Jurídica sobre la Titularidad de la Tierra y los Territorios</v>
      </c>
      <c r="D74" s="867" t="str">
        <f>'3-IDENTIFICACIÓN DEL RIESGO'!E32</f>
        <v>1. Dirección de Gestión Jurídica de Tierras.
2. Subdirección de procesos Agrarios y Gestión Jurídica.
3. Subdirección de seguridad Jurídica.
4. Dirección Asuntos Étnicos.
5. Subdirección Asuntos Étnicos.</v>
      </c>
      <c r="E74" s="867" t="str">
        <f>'3-IDENTIFICACIÓN DEL RIESGO'!G32</f>
        <v>Incumplimiento de términos para dar respuesta a las nuevas solicitudes de recursos, de decisiones finales de procesos agrarios y formalización de la propiedad privada rural.</v>
      </c>
      <c r="F74" s="867"/>
      <c r="G74" s="419" t="s">
        <v>1676</v>
      </c>
      <c r="H74" s="386" t="s">
        <v>630</v>
      </c>
      <c r="I74" s="419" t="s">
        <v>1687</v>
      </c>
      <c r="J74" s="419" t="s">
        <v>1683</v>
      </c>
      <c r="K74" s="419" t="s">
        <v>1684</v>
      </c>
      <c r="L74" s="419" t="s">
        <v>1685</v>
      </c>
      <c r="M74" s="420" t="s">
        <v>1682</v>
      </c>
      <c r="N74" s="397" t="s">
        <v>204</v>
      </c>
      <c r="O74" s="398">
        <f t="shared" si="0"/>
        <v>15</v>
      </c>
      <c r="P74" s="399" t="s">
        <v>205</v>
      </c>
      <c r="Q74" s="398">
        <f t="shared" si="1"/>
        <v>15</v>
      </c>
      <c r="R74" s="399" t="s">
        <v>206</v>
      </c>
      <c r="S74" s="398">
        <f t="shared" si="2"/>
        <v>15</v>
      </c>
      <c r="T74" s="399" t="s">
        <v>60</v>
      </c>
      <c r="U74" s="398">
        <f t="shared" si="30"/>
        <v>15</v>
      </c>
      <c r="V74" s="399" t="s">
        <v>207</v>
      </c>
      <c r="W74" s="398">
        <f t="shared" si="31"/>
        <v>15</v>
      </c>
      <c r="X74" s="399" t="s">
        <v>208</v>
      </c>
      <c r="Y74" s="398">
        <f t="shared" si="5"/>
        <v>15</v>
      </c>
      <c r="Z74" s="399" t="s">
        <v>209</v>
      </c>
      <c r="AA74" s="398">
        <f t="shared" si="32"/>
        <v>10</v>
      </c>
      <c r="AB74" s="434">
        <f t="shared" si="33"/>
        <v>100</v>
      </c>
      <c r="AC74" s="400" t="str">
        <f t="shared" si="34"/>
        <v>Fuerte</v>
      </c>
      <c r="AD74" s="401" t="s">
        <v>63</v>
      </c>
      <c r="AE74" s="402" t="str">
        <f t="shared" si="9"/>
        <v>Fuerte</v>
      </c>
      <c r="AF74" s="403" t="str">
        <f t="shared" si="35"/>
        <v>100</v>
      </c>
      <c r="AG74" s="861">
        <v>2</v>
      </c>
      <c r="AH74" s="850">
        <f>(AF74+AF75+AF76)/AG74</f>
        <v>50</v>
      </c>
      <c r="AI74" s="840" t="str">
        <f>IF(AH74&lt;50,"Débil",IF(AH74&lt;=99,"Moderado",IF(AH74=100,"Fuerte",IF(AH74="","ERROR"))))</f>
        <v>Moderado</v>
      </c>
      <c r="AJ74" s="841" t="s">
        <v>162</v>
      </c>
      <c r="AK74" s="840">
        <f>IF(AI74="Débil",0,IF(AND(AI74="Moderado",AJ74="Directamente"),1,IF(AND(AI74="Moderado",AJ74="No disminuye"),0,IF(AND(AI74="Fuerte",AJ74="Directamente"),2,IF(AND(AI74="Fuerte",AJ74="No disminuye"),0)))))</f>
        <v>1</v>
      </c>
      <c r="AL74" s="842">
        <f>'4-VALORACIÓN DEL RIESGO'!P31-'5-CONTROLES'!AK74:AK76</f>
        <v>2.2000000000000002</v>
      </c>
      <c r="AM74" s="840" t="str">
        <f>IF(AL74=5,"Casi Seguro",IF(AL74=4,"Probable",IF(AL74&lt;=3,"Posible",IF(AL74&lt;=2,"Improbable",IF(AL74&lt;=1,"Rara Vez",IF(AL74&lt;=0,"Rara Vez",IF(AL74&lt;0,"Rara Vez")))))))</f>
        <v>Posible</v>
      </c>
      <c r="AN74" s="841" t="s">
        <v>164</v>
      </c>
      <c r="AO74" s="840">
        <f>IF(AI74="Débil",0,IF(AND(AI74="Moderado",AN74="Directamente"),1,IF(AND(AI74="Moderado",AN74="Indirectamente"),0,IF(AND(AI74="Moderado",AN74="No disminuye"),0,IF(AND(AI74="Fuerte",AN74="Directamente"),2,IF(AND(AI74="Fuerte",AN74="Indirectamente"),1,IF(AND(AI74="Fuerte",AN74="No disminuye"),0)))))))</f>
        <v>0</v>
      </c>
      <c r="AP74" s="840">
        <f>'4-VALORACIÓN DEL RIESGO'!Z31-'5-CONTROLES'!AO74:AO76</f>
        <v>3</v>
      </c>
      <c r="AQ74" s="842" t="str">
        <f>IF(AP74&lt;=1,"Insignificante",IF(AP74=2,"Menor",IF(AP74=3,"Moderado",IF(AP74&gt;=4,"Mayor",IF(AP74&gt;=5,"Catastrófico")))))</f>
        <v>Moderado</v>
      </c>
      <c r="AR74" s="840" t="str">
        <f t="shared" ref="AR74" si="37">IF(OR(AND(AQ74="Insignificante",AM74="Rara Vez"),AND(AQ74="Insignificante",AM74="Improbable"),AND(AQ74="Insignificante",AM74="Posible"),AND(AQ74="Menor",AM74="Rara Vez"),AND(AQ74="Menor",AM74="Improbable")),"Bajo",IF(OR(AND(AQ74="Insignificante",AM74="Probable"),AND(AQ74="Menor",AM74="Posible"),AND(AQ74="Moderado",AM74="Rara Vez"),AND(AQ74="Moderado",AM74="Improbable")),"Moderado",IF(OR(AND(AQ74="Menor",AM74="Probable"),AND(AQ74="Menor",AM74="Casi Seguro"),AND(AQ74="Mayor",AM74="Improbable"),AND(AQ74="Mayor",AM74="Rara Vez"),AND(AQ74="Moderado",AM74="Probable"),AND(AQ74="Insignificante",AM74="Casi Seguro"),AND(AQ74="Moderado",AM74="Posible")),"Alto",IF(OR(AND(AQ74="Moderado",AM74="Casi Seguro"),AND(AQ74="Mayor",AM74="Posible"),AND(AQ74="Mayor",AM74="Probable"),AND(AQ74="Mayor",AM74="Casi Seguro"),AND(AQ74="Catastrófico",AM74="Rara Vez"),AND(AQ74="Catastrófico",AM74="Improbable"),AND(AQ74="Catastrófico",AM74="Posible"),AND(AQ74="Catastrófico",AM74="Casi Seguro"),AND(AQ74="Catastrófico",AM74="Probable")),"Extremo"))))</f>
        <v>Alto</v>
      </c>
      <c r="AS74" s="840"/>
      <c r="AT74" s="845" t="s">
        <v>9</v>
      </c>
    </row>
    <row r="75" spans="2:46" s="396" customFormat="1" ht="163.5" customHeight="1" x14ac:dyDescent="0.3">
      <c r="B75" s="949"/>
      <c r="C75" s="865"/>
      <c r="D75" s="867"/>
      <c r="E75" s="867"/>
      <c r="F75" s="867"/>
      <c r="G75" s="419" t="s">
        <v>1676</v>
      </c>
      <c r="H75" s="386" t="s">
        <v>631</v>
      </c>
      <c r="I75" s="419" t="s">
        <v>1687</v>
      </c>
      <c r="J75" s="419" t="s">
        <v>1690</v>
      </c>
      <c r="K75" s="419" t="s">
        <v>1689</v>
      </c>
      <c r="L75" s="419" t="s">
        <v>1688</v>
      </c>
      <c r="M75" s="420" t="s">
        <v>1691</v>
      </c>
      <c r="N75" s="397" t="s">
        <v>236</v>
      </c>
      <c r="O75" s="398">
        <f t="shared" si="0"/>
        <v>0</v>
      </c>
      <c r="P75" s="399" t="s">
        <v>214</v>
      </c>
      <c r="Q75" s="398">
        <f t="shared" si="1"/>
        <v>0</v>
      </c>
      <c r="R75" s="399" t="s">
        <v>239</v>
      </c>
      <c r="S75" s="398">
        <f t="shared" si="2"/>
        <v>0</v>
      </c>
      <c r="T75" s="399" t="s">
        <v>210</v>
      </c>
      <c r="U75" s="398">
        <f t="shared" si="30"/>
        <v>10</v>
      </c>
      <c r="V75" s="399" t="s">
        <v>207</v>
      </c>
      <c r="W75" s="398">
        <f t="shared" si="31"/>
        <v>15</v>
      </c>
      <c r="X75" s="399" t="s">
        <v>212</v>
      </c>
      <c r="Y75" s="398">
        <f t="shared" si="5"/>
        <v>0</v>
      </c>
      <c r="Z75" s="399" t="s">
        <v>209</v>
      </c>
      <c r="AA75" s="398">
        <f t="shared" si="32"/>
        <v>10</v>
      </c>
      <c r="AB75" s="434">
        <f t="shared" si="33"/>
        <v>35</v>
      </c>
      <c r="AC75" s="400" t="str">
        <f t="shared" si="34"/>
        <v>Débil</v>
      </c>
      <c r="AD75" s="401" t="s">
        <v>57</v>
      </c>
      <c r="AE75" s="402" t="str">
        <f t="shared" si="9"/>
        <v>Débil</v>
      </c>
      <c r="AF75" s="403" t="str">
        <f t="shared" si="35"/>
        <v>0</v>
      </c>
      <c r="AG75" s="862"/>
      <c r="AH75" s="850"/>
      <c r="AI75" s="840"/>
      <c r="AJ75" s="841"/>
      <c r="AK75" s="840"/>
      <c r="AL75" s="843"/>
      <c r="AM75" s="840"/>
      <c r="AN75" s="841"/>
      <c r="AO75" s="840"/>
      <c r="AP75" s="840"/>
      <c r="AQ75" s="843"/>
      <c r="AR75" s="840"/>
      <c r="AS75" s="840"/>
      <c r="AT75" s="845"/>
    </row>
    <row r="76" spans="2:46" s="396" customFormat="1" ht="24" customHeight="1" thickBot="1" x14ac:dyDescent="0.35">
      <c r="B76" s="949"/>
      <c r="C76" s="865"/>
      <c r="D76" s="867"/>
      <c r="E76" s="867"/>
      <c r="F76" s="867"/>
      <c r="G76" s="419"/>
      <c r="H76" s="386"/>
      <c r="I76" s="419"/>
      <c r="J76" s="419"/>
      <c r="K76" s="419"/>
      <c r="L76" s="419"/>
      <c r="M76" s="420"/>
      <c r="N76" s="397"/>
      <c r="O76" s="398" t="b">
        <f t="shared" si="0"/>
        <v>0</v>
      </c>
      <c r="P76" s="399"/>
      <c r="Q76" s="398" t="b">
        <f t="shared" si="1"/>
        <v>0</v>
      </c>
      <c r="R76" s="399"/>
      <c r="S76" s="398" t="b">
        <f t="shared" si="2"/>
        <v>0</v>
      </c>
      <c r="T76" s="399"/>
      <c r="U76" s="398" t="b">
        <f t="shared" si="30"/>
        <v>0</v>
      </c>
      <c r="V76" s="399"/>
      <c r="W76" s="398" t="b">
        <f t="shared" si="31"/>
        <v>0</v>
      </c>
      <c r="X76" s="399"/>
      <c r="Y76" s="398" t="b">
        <f t="shared" si="5"/>
        <v>0</v>
      </c>
      <c r="Z76" s="399"/>
      <c r="AA76" s="398" t="b">
        <f t="shared" si="32"/>
        <v>0</v>
      </c>
      <c r="AB76" s="434">
        <f t="shared" si="33"/>
        <v>0</v>
      </c>
      <c r="AC76" s="400" t="str">
        <f t="shared" si="34"/>
        <v>Débil</v>
      </c>
      <c r="AD76" s="401"/>
      <c r="AE76" s="402" t="str">
        <f t="shared" si="9"/>
        <v>Débil</v>
      </c>
      <c r="AF76" s="403" t="str">
        <f t="shared" si="35"/>
        <v>0</v>
      </c>
      <c r="AG76" s="863"/>
      <c r="AH76" s="850"/>
      <c r="AI76" s="840"/>
      <c r="AJ76" s="841"/>
      <c r="AK76" s="840"/>
      <c r="AL76" s="844"/>
      <c r="AM76" s="840"/>
      <c r="AN76" s="841"/>
      <c r="AO76" s="840"/>
      <c r="AP76" s="840"/>
      <c r="AQ76" s="844"/>
      <c r="AR76" s="840"/>
      <c r="AS76" s="840"/>
      <c r="AT76" s="845"/>
    </row>
    <row r="77" spans="2:46" s="396" customFormat="1" ht="163.5" customHeight="1" x14ac:dyDescent="0.3">
      <c r="B77" s="949">
        <v>23</v>
      </c>
      <c r="C77" s="865" t="str">
        <f>'3-IDENTIFICACIÓN DEL RIESGO'!B33</f>
        <v>Seguridad Jurídica sobre la Titularidad de la Tierra y los Territorios</v>
      </c>
      <c r="D77" s="867" t="str">
        <f>'3-IDENTIFICACIÓN DEL RIESGO'!E33</f>
        <v>1. Dirección de Gestión Jurídica de Tierras.
2. Subdirección de procesos Agrarios y Gestión Jurídica.
3. Subdirección de seguridad Jurídica.
4. Dirección Asuntos Étnicos.
5. Subdirección Asuntos Étnicos.</v>
      </c>
      <c r="E77" s="867" t="str">
        <f>'3-IDENTIFICACIÓN DEL RIESGO'!G33</f>
        <v>Realizar el reparto de una solicitud a dos o más, diferentes dependencias.</v>
      </c>
      <c r="F77" s="867"/>
      <c r="G77" s="419" t="s">
        <v>1676</v>
      </c>
      <c r="H77" s="386" t="s">
        <v>630</v>
      </c>
      <c r="I77" s="419" t="s">
        <v>1696</v>
      </c>
      <c r="J77" s="419" t="s">
        <v>1695</v>
      </c>
      <c r="K77" s="419" t="s">
        <v>1694</v>
      </c>
      <c r="L77" s="419" t="s">
        <v>1693</v>
      </c>
      <c r="M77" s="420" t="s">
        <v>1692</v>
      </c>
      <c r="N77" s="397" t="s">
        <v>204</v>
      </c>
      <c r="O77" s="398">
        <f t="shared" si="0"/>
        <v>15</v>
      </c>
      <c r="P77" s="399" t="s">
        <v>205</v>
      </c>
      <c r="Q77" s="398">
        <f t="shared" si="1"/>
        <v>15</v>
      </c>
      <c r="R77" s="399" t="s">
        <v>206</v>
      </c>
      <c r="S77" s="398">
        <f t="shared" si="2"/>
        <v>15</v>
      </c>
      <c r="T77" s="399" t="s">
        <v>60</v>
      </c>
      <c r="U77" s="398">
        <f t="shared" si="30"/>
        <v>15</v>
      </c>
      <c r="V77" s="399" t="s">
        <v>207</v>
      </c>
      <c r="W77" s="398">
        <f t="shared" si="31"/>
        <v>15</v>
      </c>
      <c r="X77" s="399" t="s">
        <v>208</v>
      </c>
      <c r="Y77" s="398">
        <f t="shared" si="5"/>
        <v>15</v>
      </c>
      <c r="Z77" s="399" t="s">
        <v>209</v>
      </c>
      <c r="AA77" s="398">
        <f t="shared" si="32"/>
        <v>10</v>
      </c>
      <c r="AB77" s="434">
        <f t="shared" si="33"/>
        <v>100</v>
      </c>
      <c r="AC77" s="400" t="str">
        <f t="shared" si="34"/>
        <v>Fuerte</v>
      </c>
      <c r="AD77" s="401" t="s">
        <v>63</v>
      </c>
      <c r="AE77" s="402" t="str">
        <f t="shared" si="9"/>
        <v>Fuerte</v>
      </c>
      <c r="AF77" s="403" t="str">
        <f t="shared" si="35"/>
        <v>100</v>
      </c>
      <c r="AG77" s="861">
        <v>1</v>
      </c>
      <c r="AH77" s="850">
        <f>(AF77+AF78+AF79)/AG77</f>
        <v>100</v>
      </c>
      <c r="AI77" s="840" t="str">
        <f>IF(AH77&lt;50,"Débil",IF(AH77&lt;=99,"Moderado",IF(AH77=100,"Fuerte",IF(AH77="","ERROR"))))</f>
        <v>Fuerte</v>
      </c>
      <c r="AJ77" s="841" t="s">
        <v>162</v>
      </c>
      <c r="AK77" s="840">
        <f>IF(AI77="Débil",0,IF(AND(AI77="Moderado",AJ77="Directamente"),1,IF(AND(AI77="Moderado",AJ77="No disminuye"),0,IF(AND(AI77="Fuerte",AJ77="Directamente"),2,IF(AND(AI77="Fuerte",AJ77="No disminuye"),0)))))</f>
        <v>2</v>
      </c>
      <c r="AL77" s="842">
        <f>'4-VALORACIÓN DEL RIESGO'!P32-'5-CONTROLES'!AK77:AK79</f>
        <v>1</v>
      </c>
      <c r="AM77" s="840" t="str">
        <f>IF(AL77=5,"Casi Seguro",IF(AL77=4,"Probable",IF(AL77=3,"Posible",IF(AL77=2,"Improbable",IF(AL77=1,"Rara Vez",IF(AL77=0,"Rara Vez",IF(AL77&lt;0,"Rara Vez")))))))</f>
        <v>Rara Vez</v>
      </c>
      <c r="AN77" s="841" t="s">
        <v>164</v>
      </c>
      <c r="AO77" s="840">
        <f>IF(AI77="Débil",0,IF(AND(AI77="Moderado",AN77="Directamente"),1,IF(AND(AI77="Moderado",AN77="Indirectamente"),0,IF(AND(AI77="Moderado",AN77="No disminuye"),0,IF(AND(AI77="Fuerte",AN77="Directamente"),2,IF(AND(AI77="Fuerte",AN77="Indirectamente"),1,IF(AND(AI77="Fuerte",AN77="No disminuye"),0)))))))</f>
        <v>0</v>
      </c>
      <c r="AP77" s="840">
        <f>'4-VALORACIÓN DEL RIESGO'!Z32-'5-CONTROLES'!AO77:AO79</f>
        <v>3.2</v>
      </c>
      <c r="AQ77" s="842" t="str">
        <f>IF(AP77&lt;=1,"Insignificante",IF(AP77=2,"Menor",IF(AP77&gt;=3,"Moderado",IF(AP77&gt;=4,"Mayor",IF(AP77&gt;=5,"Catastrófico")))))</f>
        <v>Moderado</v>
      </c>
      <c r="AR77" s="840" t="str">
        <f t="shared" ref="AR77" si="38">IF(OR(AND(AQ77="Insignificante",AM77="Rara Vez"),AND(AQ77="Insignificante",AM77="Improbable"),AND(AQ77="Insignificante",AM77="Posible"),AND(AQ77="Menor",AM77="Rara Vez"),AND(AQ77="Menor",AM77="Improbable")),"Bajo",IF(OR(AND(AQ77="Insignificante",AM77="Probable"),AND(AQ77="Menor",AM77="Posible"),AND(AQ77="Moderado",AM77="Rara Vez"),AND(AQ77="Moderado",AM77="Improbable")),"Moderado",IF(OR(AND(AQ77="Menor",AM77="Probable"),AND(AQ77="Menor",AM77="Casi Seguro"),AND(AQ77="Mayor",AM77="Improbable"),AND(AQ77="Mayor",AM77="Rara Vez"),AND(AQ77="Moderado",AM77="Probable"),AND(AQ77="Insignificante",AM77="Casi Seguro"),AND(AQ77="Moderado",AM77="Posible")),"Alto",IF(OR(AND(AQ77="Moderado",AM77="Casi Seguro"),AND(AQ77="Mayor",AM77="Posible"),AND(AQ77="Mayor",AM77="Probable"),AND(AQ77="Mayor",AM77="Casi Seguro"),AND(AQ77="Catastrófico",AM77="Rara Vez"),AND(AQ77="Catastrófico",AM77="Improbable"),AND(AQ77="Catastrófico",AM77="Posible"),AND(AQ77="Catastrófico",AM77="Casi Seguro"),AND(AQ77="Catastrófico",AM77="Probable")),"Extremo"))))</f>
        <v>Moderado</v>
      </c>
      <c r="AS77" s="840"/>
      <c r="AT77" s="845" t="s">
        <v>9</v>
      </c>
    </row>
    <row r="78" spans="2:46" s="396" customFormat="1" ht="25.5" customHeight="1" x14ac:dyDescent="0.3">
      <c r="B78" s="949"/>
      <c r="C78" s="865"/>
      <c r="D78" s="867"/>
      <c r="E78" s="867"/>
      <c r="F78" s="867"/>
      <c r="G78" s="419"/>
      <c r="H78" s="386"/>
      <c r="I78" s="419"/>
      <c r="J78" s="419"/>
      <c r="K78" s="419"/>
      <c r="L78" s="419"/>
      <c r="M78" s="420"/>
      <c r="N78" s="397"/>
      <c r="O78" s="398" t="b">
        <f t="shared" si="0"/>
        <v>0</v>
      </c>
      <c r="P78" s="399"/>
      <c r="Q78" s="398" t="b">
        <f t="shared" si="1"/>
        <v>0</v>
      </c>
      <c r="R78" s="399"/>
      <c r="S78" s="398" t="b">
        <f t="shared" si="2"/>
        <v>0</v>
      </c>
      <c r="T78" s="399"/>
      <c r="U78" s="398" t="b">
        <f t="shared" si="30"/>
        <v>0</v>
      </c>
      <c r="V78" s="399"/>
      <c r="W78" s="398" t="b">
        <f t="shared" si="31"/>
        <v>0</v>
      </c>
      <c r="X78" s="399"/>
      <c r="Y78" s="398" t="b">
        <f t="shared" si="5"/>
        <v>0</v>
      </c>
      <c r="Z78" s="399"/>
      <c r="AA78" s="398" t="b">
        <f t="shared" si="32"/>
        <v>0</v>
      </c>
      <c r="AB78" s="434">
        <f t="shared" si="33"/>
        <v>0</v>
      </c>
      <c r="AC78" s="400" t="str">
        <f t="shared" si="34"/>
        <v>Débil</v>
      </c>
      <c r="AD78" s="401"/>
      <c r="AE78" s="402" t="str">
        <f t="shared" si="9"/>
        <v>Débil</v>
      </c>
      <c r="AF78" s="403" t="str">
        <f t="shared" si="35"/>
        <v>0</v>
      </c>
      <c r="AG78" s="862"/>
      <c r="AH78" s="850"/>
      <c r="AI78" s="840"/>
      <c r="AJ78" s="841"/>
      <c r="AK78" s="840"/>
      <c r="AL78" s="843"/>
      <c r="AM78" s="840"/>
      <c r="AN78" s="841"/>
      <c r="AO78" s="840"/>
      <c r="AP78" s="840"/>
      <c r="AQ78" s="843"/>
      <c r="AR78" s="840"/>
      <c r="AS78" s="840"/>
      <c r="AT78" s="845"/>
    </row>
    <row r="79" spans="2:46" s="396" customFormat="1" ht="25.5" customHeight="1" thickBot="1" x14ac:dyDescent="0.35">
      <c r="B79" s="949"/>
      <c r="C79" s="865"/>
      <c r="D79" s="867"/>
      <c r="E79" s="867"/>
      <c r="F79" s="867"/>
      <c r="G79" s="419"/>
      <c r="H79" s="386"/>
      <c r="I79" s="419"/>
      <c r="J79" s="419"/>
      <c r="K79" s="419"/>
      <c r="L79" s="419"/>
      <c r="M79" s="420"/>
      <c r="N79" s="397"/>
      <c r="O79" s="398" t="b">
        <f t="shared" si="0"/>
        <v>0</v>
      </c>
      <c r="P79" s="399"/>
      <c r="Q79" s="398" t="b">
        <f t="shared" si="1"/>
        <v>0</v>
      </c>
      <c r="R79" s="399"/>
      <c r="S79" s="398" t="b">
        <f t="shared" si="2"/>
        <v>0</v>
      </c>
      <c r="T79" s="399"/>
      <c r="U79" s="398" t="b">
        <f t="shared" si="30"/>
        <v>0</v>
      </c>
      <c r="V79" s="399"/>
      <c r="W79" s="398" t="b">
        <f t="shared" si="31"/>
        <v>0</v>
      </c>
      <c r="X79" s="399"/>
      <c r="Y79" s="398" t="b">
        <f t="shared" si="5"/>
        <v>0</v>
      </c>
      <c r="Z79" s="399"/>
      <c r="AA79" s="398" t="b">
        <f t="shared" si="32"/>
        <v>0</v>
      </c>
      <c r="AB79" s="434">
        <f t="shared" si="33"/>
        <v>0</v>
      </c>
      <c r="AC79" s="400" t="str">
        <f t="shared" si="34"/>
        <v>Débil</v>
      </c>
      <c r="AD79" s="401"/>
      <c r="AE79" s="402" t="str">
        <f t="shared" si="9"/>
        <v>Débil</v>
      </c>
      <c r="AF79" s="403" t="str">
        <f t="shared" si="35"/>
        <v>0</v>
      </c>
      <c r="AG79" s="863"/>
      <c r="AH79" s="850"/>
      <c r="AI79" s="840"/>
      <c r="AJ79" s="841"/>
      <c r="AK79" s="840"/>
      <c r="AL79" s="844"/>
      <c r="AM79" s="840"/>
      <c r="AN79" s="841"/>
      <c r="AO79" s="840"/>
      <c r="AP79" s="840"/>
      <c r="AQ79" s="844"/>
      <c r="AR79" s="840"/>
      <c r="AS79" s="840"/>
      <c r="AT79" s="845"/>
    </row>
    <row r="80" spans="2:46" s="396" customFormat="1" ht="163.5" customHeight="1" x14ac:dyDescent="0.3">
      <c r="B80" s="949">
        <v>24</v>
      </c>
      <c r="C80" s="865" t="str">
        <f>'3-IDENTIFICACIÓN DEL RIESGO'!B34</f>
        <v>Acceso a la Propiedad de la Tierra y los Territorios</v>
      </c>
      <c r="D80" s="867" t="str">
        <f>'3-IDENTIFICACIÓN DEL RIESGO'!E34</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80" s="867" t="str">
        <f>'3-IDENTIFICACIÓN DEL RIESGO'!G34</f>
        <v>Incumplimiento por parte de los proveedores de servicios e insumos de las Iniciativas Cofinanciadas.</v>
      </c>
      <c r="F80" s="867"/>
      <c r="G80" s="419" t="s">
        <v>1223</v>
      </c>
      <c r="H80" s="386" t="s">
        <v>630</v>
      </c>
      <c r="I80" s="419" t="s">
        <v>1224</v>
      </c>
      <c r="J80" s="419" t="s">
        <v>1227</v>
      </c>
      <c r="K80" s="419" t="s">
        <v>1226</v>
      </c>
      <c r="L80" s="419" t="s">
        <v>1225</v>
      </c>
      <c r="M80" s="420" t="s">
        <v>1222</v>
      </c>
      <c r="N80" s="397" t="s">
        <v>204</v>
      </c>
      <c r="O80" s="398">
        <f t="shared" si="0"/>
        <v>15</v>
      </c>
      <c r="P80" s="399" t="s">
        <v>214</v>
      </c>
      <c r="Q80" s="398">
        <f t="shared" si="1"/>
        <v>0</v>
      </c>
      <c r="R80" s="399" t="s">
        <v>239</v>
      </c>
      <c r="S80" s="398">
        <f t="shared" si="2"/>
        <v>0</v>
      </c>
      <c r="T80" s="399" t="s">
        <v>210</v>
      </c>
      <c r="U80" s="398">
        <f t="shared" si="30"/>
        <v>10</v>
      </c>
      <c r="V80" s="399" t="s">
        <v>207</v>
      </c>
      <c r="W80" s="398">
        <f t="shared" si="31"/>
        <v>15</v>
      </c>
      <c r="X80" s="399" t="s">
        <v>212</v>
      </c>
      <c r="Y80" s="398">
        <f t="shared" si="5"/>
        <v>0</v>
      </c>
      <c r="Z80" s="399" t="s">
        <v>209</v>
      </c>
      <c r="AA80" s="398">
        <f t="shared" si="32"/>
        <v>10</v>
      </c>
      <c r="AB80" s="434">
        <f t="shared" si="33"/>
        <v>50</v>
      </c>
      <c r="AC80" s="400" t="str">
        <f t="shared" si="34"/>
        <v>Débil</v>
      </c>
      <c r="AD80" s="401" t="s">
        <v>63</v>
      </c>
      <c r="AE80" s="402" t="str">
        <f t="shared" si="9"/>
        <v>Débil</v>
      </c>
      <c r="AF80" s="403" t="str">
        <f t="shared" si="35"/>
        <v>0</v>
      </c>
      <c r="AG80" s="861">
        <v>1</v>
      </c>
      <c r="AH80" s="850">
        <f>(AF80+AF81+AF82)/AG80</f>
        <v>0</v>
      </c>
      <c r="AI80" s="840" t="str">
        <f>IF(AH80&lt;50,"Débil",IF(AH80&lt;=99,"Moderado",IF(AH80=100,"Fuerte",IF(AH80="","ERROR"))))</f>
        <v>Débil</v>
      </c>
      <c r="AJ80" s="841" t="s">
        <v>162</v>
      </c>
      <c r="AK80" s="840">
        <f>IF(AI80="Débil",0,IF(AND(AI80="Moderado",AJ80="Directamente"),1,IF(AND(AI80="Moderado",AJ80="No disminuye"),0,IF(AND(AI80="Fuerte",AJ80="Directamente"),2,IF(AND(AI80="Fuerte",AJ80="No disminuye"),0)))))</f>
        <v>0</v>
      </c>
      <c r="AL80" s="842">
        <f>'4-VALORACIÓN DEL RIESGO'!P33-'5-CONTROLES'!AK80:AK82</f>
        <v>4</v>
      </c>
      <c r="AM80" s="840" t="str">
        <f>IF(AL80=5,"Casi Seguro",IF(AL80=4,"Probable",IF(AL80=3,"Posible",IF(AL80=2,"Improbable",IF(AL80=1,"Rara Vez",IF(AL80=0,"Rara Vez",IF(AL80&lt;0,"Rara Vez")))))))</f>
        <v>Probable</v>
      </c>
      <c r="AN80" s="841" t="s">
        <v>164</v>
      </c>
      <c r="AO80" s="840">
        <f>IF(AI80="Débil",0,IF(AND(AI80="Moderado",AN80="Directamente"),1,IF(AND(AI80="Moderado",AN80="Indirectamente"),0,IF(AND(AI80="Moderado",AN80="No disminuye"),0,IF(AND(AI80="Fuerte",AN80="Directamente"),2,IF(AND(AI80="Fuerte",AN80="Indirectamente"),1,IF(AND(AI80="Fuerte",AN80="No disminuye"),0)))))))</f>
        <v>0</v>
      </c>
      <c r="AP80" s="840">
        <f>'4-VALORACIÓN DEL RIESGO'!Z33-'5-CONTROLES'!AO80:AO82</f>
        <v>5</v>
      </c>
      <c r="AQ80" s="842" t="str">
        <f>IF(AP80&lt;=1,"Insignificante",IF(AP80=2,"Menor",IF(AP80=3,"Moderado",IF(AP80=4,"Mayor",IF(AP80&gt;=5,"Catastrófico")))))</f>
        <v>Catastrófico</v>
      </c>
      <c r="AR80" s="840" t="str">
        <f t="shared" ref="AR80" si="39">IF(OR(AND(AQ80="Insignificante",AM80="Rara Vez"),AND(AQ80="Insignificante",AM80="Improbable"),AND(AQ80="Insignificante",AM80="Posible"),AND(AQ80="Menor",AM80="Rara Vez"),AND(AQ80="Menor",AM80="Improbable")),"Bajo",IF(OR(AND(AQ80="Insignificante",AM80="Probable"),AND(AQ80="Menor",AM80="Posible"),AND(AQ80="Moderado",AM80="Rara Vez"),AND(AQ80="Moderado",AM80="Improbable")),"Moderado",IF(OR(AND(AQ80="Menor",AM80="Probable"),AND(AQ80="Menor",AM80="Casi Seguro"),AND(AQ80="Mayor",AM80="Improbable"),AND(AQ80="Mayor",AM80="Rara Vez"),AND(AQ80="Moderado",AM80="Probable"),AND(AQ80="Insignificante",AM80="Casi Seguro"),AND(AQ80="Moderado",AM80="Posible")),"Alto",IF(OR(AND(AQ80="Moderado",AM80="Casi Seguro"),AND(AQ80="Mayor",AM80="Posible"),AND(AQ80="Mayor",AM80="Probable"),AND(AQ80="Mayor",AM80="Casi Seguro"),AND(AQ80="Catastrófico",AM80="Rara Vez"),AND(AQ80="Catastrófico",AM80="Improbable"),AND(AQ80="Catastrófico",AM80="Posible"),AND(AQ80="Catastrófico",AM80="Casi Seguro"),AND(AQ80="Catastrófico",AM80="Probable")),"Extremo"))))</f>
        <v>Extremo</v>
      </c>
      <c r="AS80" s="840"/>
      <c r="AT80" s="845" t="s">
        <v>9</v>
      </c>
    </row>
    <row r="81" spans="2:46" s="396" customFormat="1" ht="25.5" customHeight="1" x14ac:dyDescent="0.3">
      <c r="B81" s="949"/>
      <c r="C81" s="865"/>
      <c r="D81" s="867"/>
      <c r="E81" s="867"/>
      <c r="F81" s="867"/>
      <c r="G81" s="419"/>
      <c r="H81" s="386"/>
      <c r="I81" s="419"/>
      <c r="J81" s="419"/>
      <c r="K81" s="419"/>
      <c r="L81" s="419"/>
      <c r="M81" s="420" t="s">
        <v>1228</v>
      </c>
      <c r="N81" s="397"/>
      <c r="O81" s="398" t="b">
        <f t="shared" si="0"/>
        <v>0</v>
      </c>
      <c r="P81" s="399"/>
      <c r="Q81" s="398" t="b">
        <f t="shared" si="1"/>
        <v>0</v>
      </c>
      <c r="R81" s="399"/>
      <c r="S81" s="398" t="b">
        <f t="shared" si="2"/>
        <v>0</v>
      </c>
      <c r="T81" s="399"/>
      <c r="U81" s="398" t="b">
        <f t="shared" si="30"/>
        <v>0</v>
      </c>
      <c r="V81" s="399"/>
      <c r="W81" s="398" t="b">
        <f t="shared" si="31"/>
        <v>0</v>
      </c>
      <c r="X81" s="399"/>
      <c r="Y81" s="398" t="b">
        <f t="shared" si="5"/>
        <v>0</v>
      </c>
      <c r="Z81" s="399"/>
      <c r="AA81" s="398" t="b">
        <f t="shared" si="32"/>
        <v>0</v>
      </c>
      <c r="AB81" s="434">
        <f t="shared" si="33"/>
        <v>0</v>
      </c>
      <c r="AC81" s="400" t="str">
        <f t="shared" si="34"/>
        <v>Débil</v>
      </c>
      <c r="AD81" s="401"/>
      <c r="AE81" s="402" t="str">
        <f t="shared" si="9"/>
        <v>Débil</v>
      </c>
      <c r="AF81" s="403" t="str">
        <f t="shared" si="35"/>
        <v>0</v>
      </c>
      <c r="AG81" s="862"/>
      <c r="AH81" s="850"/>
      <c r="AI81" s="840"/>
      <c r="AJ81" s="841"/>
      <c r="AK81" s="840"/>
      <c r="AL81" s="843"/>
      <c r="AM81" s="840"/>
      <c r="AN81" s="841"/>
      <c r="AO81" s="840"/>
      <c r="AP81" s="840"/>
      <c r="AQ81" s="843"/>
      <c r="AR81" s="840"/>
      <c r="AS81" s="840"/>
      <c r="AT81" s="845"/>
    </row>
    <row r="82" spans="2:46" s="396" customFormat="1" ht="25.5" customHeight="1" thickBot="1" x14ac:dyDescent="0.35">
      <c r="B82" s="949"/>
      <c r="C82" s="865"/>
      <c r="D82" s="867"/>
      <c r="E82" s="867"/>
      <c r="F82" s="867"/>
      <c r="G82" s="419"/>
      <c r="H82" s="386"/>
      <c r="I82" s="419"/>
      <c r="J82" s="419"/>
      <c r="K82" s="419"/>
      <c r="L82" s="419"/>
      <c r="M82" s="420"/>
      <c r="N82" s="397"/>
      <c r="O82" s="398" t="b">
        <f t="shared" si="0"/>
        <v>0</v>
      </c>
      <c r="P82" s="399"/>
      <c r="Q82" s="398" t="b">
        <f t="shared" si="1"/>
        <v>0</v>
      </c>
      <c r="R82" s="399"/>
      <c r="S82" s="398" t="b">
        <f t="shared" si="2"/>
        <v>0</v>
      </c>
      <c r="T82" s="399"/>
      <c r="U82" s="398" t="b">
        <f t="shared" si="30"/>
        <v>0</v>
      </c>
      <c r="V82" s="399"/>
      <c r="W82" s="398" t="b">
        <f t="shared" si="31"/>
        <v>0</v>
      </c>
      <c r="X82" s="399"/>
      <c r="Y82" s="398" t="b">
        <f t="shared" si="5"/>
        <v>0</v>
      </c>
      <c r="Z82" s="399"/>
      <c r="AA82" s="398" t="b">
        <f t="shared" si="32"/>
        <v>0</v>
      </c>
      <c r="AB82" s="434">
        <f t="shared" si="33"/>
        <v>0</v>
      </c>
      <c r="AC82" s="400" t="str">
        <f t="shared" si="34"/>
        <v>Débil</v>
      </c>
      <c r="AD82" s="401"/>
      <c r="AE82" s="402" t="str">
        <f t="shared" si="9"/>
        <v>Débil</v>
      </c>
      <c r="AF82" s="403" t="str">
        <f t="shared" si="35"/>
        <v>0</v>
      </c>
      <c r="AG82" s="863"/>
      <c r="AH82" s="850"/>
      <c r="AI82" s="840"/>
      <c r="AJ82" s="841"/>
      <c r="AK82" s="840"/>
      <c r="AL82" s="844"/>
      <c r="AM82" s="840"/>
      <c r="AN82" s="841"/>
      <c r="AO82" s="840"/>
      <c r="AP82" s="840"/>
      <c r="AQ82" s="844"/>
      <c r="AR82" s="840"/>
      <c r="AS82" s="840"/>
      <c r="AT82" s="845"/>
    </row>
    <row r="83" spans="2:46" s="396" customFormat="1" ht="163.5" customHeight="1" x14ac:dyDescent="0.3">
      <c r="B83" s="949">
        <v>25</v>
      </c>
      <c r="C83" s="865" t="str">
        <f>'3-IDENTIFICACIÓN DEL RIESGO'!B35</f>
        <v>Acceso a la Propiedad de la Tierra y los Territorios</v>
      </c>
      <c r="D83" s="867" t="str">
        <f>'3-IDENTIFICACIÓN DEL RIESGO'!E35</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83" s="867" t="str">
        <f>'3-IDENTIFICACIÓN DEL RIESGO'!G35</f>
        <v>Interrupción del proceso de compra directa de un predio.</v>
      </c>
      <c r="F83" s="867"/>
      <c r="G83" s="419" t="s">
        <v>1235</v>
      </c>
      <c r="H83" s="386" t="s">
        <v>630</v>
      </c>
      <c r="I83" s="419" t="s">
        <v>1231</v>
      </c>
      <c r="J83" s="419" t="s">
        <v>1234</v>
      </c>
      <c r="K83" s="419" t="s">
        <v>1232</v>
      </c>
      <c r="L83" s="419" t="s">
        <v>1233</v>
      </c>
      <c r="M83" s="420" t="s">
        <v>1230</v>
      </c>
      <c r="N83" s="397" t="s">
        <v>204</v>
      </c>
      <c r="O83" s="398">
        <f t="shared" si="0"/>
        <v>15</v>
      </c>
      <c r="P83" s="399" t="s">
        <v>214</v>
      </c>
      <c r="Q83" s="398">
        <f t="shared" si="1"/>
        <v>0</v>
      </c>
      <c r="R83" s="399" t="s">
        <v>206</v>
      </c>
      <c r="S83" s="398">
        <f t="shared" si="2"/>
        <v>15</v>
      </c>
      <c r="T83" s="399" t="s">
        <v>60</v>
      </c>
      <c r="U83" s="398">
        <f t="shared" si="30"/>
        <v>15</v>
      </c>
      <c r="V83" s="399" t="s">
        <v>207</v>
      </c>
      <c r="W83" s="398">
        <f t="shared" si="31"/>
        <v>15</v>
      </c>
      <c r="X83" s="399" t="s">
        <v>208</v>
      </c>
      <c r="Y83" s="398">
        <f t="shared" si="5"/>
        <v>15</v>
      </c>
      <c r="Z83" s="399" t="s">
        <v>209</v>
      </c>
      <c r="AA83" s="398">
        <f t="shared" si="32"/>
        <v>10</v>
      </c>
      <c r="AB83" s="434">
        <f t="shared" si="33"/>
        <v>85</v>
      </c>
      <c r="AC83" s="400" t="str">
        <f t="shared" si="34"/>
        <v>Débil</v>
      </c>
      <c r="AD83" s="401" t="s">
        <v>63</v>
      </c>
      <c r="AE83" s="402" t="str">
        <f t="shared" si="9"/>
        <v>Débil</v>
      </c>
      <c r="AF83" s="403" t="str">
        <f t="shared" si="35"/>
        <v>0</v>
      </c>
      <c r="AG83" s="861">
        <v>2</v>
      </c>
      <c r="AH83" s="850">
        <f>(AF83+AF84+AF85)/AG83</f>
        <v>0</v>
      </c>
      <c r="AI83" s="840" t="str">
        <f>IF(AH83&lt;50,"Débil",IF(AH83&lt;=99,"Moderado",IF(AH83=100,"Fuerte",IF(AH83="","ERROR"))))</f>
        <v>Débil</v>
      </c>
      <c r="AJ83" s="841" t="s">
        <v>162</v>
      </c>
      <c r="AK83" s="840">
        <f>IF(AI83="Débil",0,IF(AND(AI83="Moderado",AJ83="Directamente"),1,IF(AND(AI83="Moderado",AJ83="No disminuye"),0,IF(AND(AI83="Fuerte",AJ83="Directamente"),2,IF(AND(AI83="Fuerte",AJ83="No disminuye"),0)))))</f>
        <v>0</v>
      </c>
      <c r="AL83" s="842">
        <f>'4-VALORACIÓN DEL RIESGO'!P34-'5-CONTROLES'!AK83:AK85</f>
        <v>4</v>
      </c>
      <c r="AM83" s="840" t="str">
        <f>IF(AL83=5,"Casi Seguro",IF(AL83=4,"Probable",IF(AL83=3,"Posible",IF(AL83=2,"Improbable",IF(AL83=1,"Rara Vez",IF(AL83=0,"Rara Vez",IF(AL83&lt;0,"Rara Vez")))))))</f>
        <v>Probable</v>
      </c>
      <c r="AN83" s="841" t="s">
        <v>164</v>
      </c>
      <c r="AO83" s="840">
        <f>IF(AI83="Débil",0,IF(AND(AI83="Moderado",AN83="Directamente"),1,IF(AND(AI83="Moderado",AN83="Indirectamente"),0,IF(AND(AI83="Moderado",AN83="No disminuye"),0,IF(AND(AI83="Fuerte",AN83="Directamente"),2,IF(AND(AI83="Fuerte",AN83="Indirectamente"),1,IF(AND(AI83="Fuerte",AN83="No disminuye"),0)))))))</f>
        <v>0</v>
      </c>
      <c r="AP83" s="840">
        <f>'4-VALORACIÓN DEL RIESGO'!Z34-'5-CONTROLES'!AO83:AO85</f>
        <v>4</v>
      </c>
      <c r="AQ83" s="842" t="str">
        <f>IF(AP83&lt;=1,"Insignificante",IF(AP83=2,"Menor",IF(AP83=3,"Moderado",IF(AP83=4,"Mayor",IF(AP83&gt;=5,"Catastrófico")))))</f>
        <v>Mayor</v>
      </c>
      <c r="AR83" s="840" t="str">
        <f t="shared" ref="AR83" si="40">IF(OR(AND(AQ83="Insignificante",AM83="Rara Vez"),AND(AQ83="Insignificante",AM83="Improbable"),AND(AQ83="Insignificante",AM83="Posible"),AND(AQ83="Menor",AM83="Rara Vez"),AND(AQ83="Menor",AM83="Improbable")),"Bajo",IF(OR(AND(AQ83="Insignificante",AM83="Probable"),AND(AQ83="Menor",AM83="Posible"),AND(AQ83="Moderado",AM83="Rara Vez"),AND(AQ83="Moderado",AM83="Improbable")),"Moderado",IF(OR(AND(AQ83="Menor",AM83="Probable"),AND(AQ83="Menor",AM83="Casi Seguro"),AND(AQ83="Mayor",AM83="Improbable"),AND(AQ83="Mayor",AM83="Rara Vez"),AND(AQ83="Moderado",AM83="Probable"),AND(AQ83="Insignificante",AM83="Casi Seguro"),AND(AQ83="Moderado",AM83="Posible")),"Alto",IF(OR(AND(AQ83="Moderado",AM83="Casi Seguro"),AND(AQ83="Mayor",AM83="Posible"),AND(AQ83="Mayor",AM83="Probable"),AND(AQ83="Mayor",AM83="Casi Seguro"),AND(AQ83="Catastrófico",AM83="Rara Vez"),AND(AQ83="Catastrófico",AM83="Improbable"),AND(AQ83="Catastrófico",AM83="Posible"),AND(AQ83="Catastrófico",AM83="Casi Seguro"),AND(AQ83="Catastrófico",AM83="Probable")),"Extremo"))))</f>
        <v>Extremo</v>
      </c>
      <c r="AS83" s="840"/>
      <c r="AT83" s="845" t="s">
        <v>9</v>
      </c>
    </row>
    <row r="84" spans="2:46" s="396" customFormat="1" ht="163.5" customHeight="1" x14ac:dyDescent="0.3">
      <c r="B84" s="949"/>
      <c r="C84" s="865"/>
      <c r="D84" s="867"/>
      <c r="E84" s="867"/>
      <c r="F84" s="867"/>
      <c r="G84" s="419" t="s">
        <v>1235</v>
      </c>
      <c r="H84" s="386" t="s">
        <v>630</v>
      </c>
      <c r="I84" s="419" t="s">
        <v>1237</v>
      </c>
      <c r="J84" s="419" t="s">
        <v>1238</v>
      </c>
      <c r="K84" s="419" t="s">
        <v>1239</v>
      </c>
      <c r="L84" s="419" t="s">
        <v>1236</v>
      </c>
      <c r="M84" s="420" t="s">
        <v>1229</v>
      </c>
      <c r="N84" s="397" t="s">
        <v>204</v>
      </c>
      <c r="O84" s="398">
        <f t="shared" si="0"/>
        <v>15</v>
      </c>
      <c r="P84" s="399" t="s">
        <v>214</v>
      </c>
      <c r="Q84" s="398">
        <f t="shared" si="1"/>
        <v>0</v>
      </c>
      <c r="R84" s="399" t="s">
        <v>206</v>
      </c>
      <c r="S84" s="398">
        <f t="shared" si="2"/>
        <v>15</v>
      </c>
      <c r="T84" s="399" t="s">
        <v>60</v>
      </c>
      <c r="U84" s="398">
        <f t="shared" si="30"/>
        <v>15</v>
      </c>
      <c r="V84" s="399" t="s">
        <v>207</v>
      </c>
      <c r="W84" s="398">
        <f t="shared" si="31"/>
        <v>15</v>
      </c>
      <c r="X84" s="399" t="s">
        <v>208</v>
      </c>
      <c r="Y84" s="398">
        <f t="shared" si="5"/>
        <v>15</v>
      </c>
      <c r="Z84" s="399" t="s">
        <v>209</v>
      </c>
      <c r="AA84" s="398">
        <f t="shared" si="32"/>
        <v>10</v>
      </c>
      <c r="AB84" s="434">
        <f t="shared" si="33"/>
        <v>85</v>
      </c>
      <c r="AC84" s="400" t="str">
        <f t="shared" si="34"/>
        <v>Débil</v>
      </c>
      <c r="AD84" s="401" t="s">
        <v>63</v>
      </c>
      <c r="AE84" s="402" t="str">
        <f t="shared" si="9"/>
        <v>Débil</v>
      </c>
      <c r="AF84" s="403" t="str">
        <f t="shared" si="35"/>
        <v>0</v>
      </c>
      <c r="AG84" s="862"/>
      <c r="AH84" s="850"/>
      <c r="AI84" s="840"/>
      <c r="AJ84" s="841"/>
      <c r="AK84" s="840"/>
      <c r="AL84" s="843"/>
      <c r="AM84" s="840"/>
      <c r="AN84" s="841"/>
      <c r="AO84" s="840"/>
      <c r="AP84" s="840"/>
      <c r="AQ84" s="843"/>
      <c r="AR84" s="840"/>
      <c r="AS84" s="840"/>
      <c r="AT84" s="845"/>
    </row>
    <row r="85" spans="2:46" s="396" customFormat="1" ht="24" customHeight="1" thickBot="1" x14ac:dyDescent="0.35">
      <c r="B85" s="949"/>
      <c r="C85" s="865"/>
      <c r="D85" s="867"/>
      <c r="E85" s="867"/>
      <c r="F85" s="867"/>
      <c r="G85" s="419"/>
      <c r="H85" s="386"/>
      <c r="I85" s="419"/>
      <c r="J85" s="419"/>
      <c r="K85" s="419"/>
      <c r="L85" s="419"/>
      <c r="M85" s="420"/>
      <c r="N85" s="397"/>
      <c r="O85" s="398" t="b">
        <f t="shared" si="0"/>
        <v>0</v>
      </c>
      <c r="P85" s="399"/>
      <c r="Q85" s="398" t="b">
        <f t="shared" si="1"/>
        <v>0</v>
      </c>
      <c r="R85" s="399"/>
      <c r="S85" s="398" t="b">
        <f t="shared" si="2"/>
        <v>0</v>
      </c>
      <c r="T85" s="399"/>
      <c r="U85" s="398" t="b">
        <f t="shared" si="30"/>
        <v>0</v>
      </c>
      <c r="V85" s="399"/>
      <c r="W85" s="398" t="b">
        <f t="shared" si="31"/>
        <v>0</v>
      </c>
      <c r="X85" s="399"/>
      <c r="Y85" s="398" t="b">
        <f t="shared" si="5"/>
        <v>0</v>
      </c>
      <c r="Z85" s="399"/>
      <c r="AA85" s="398" t="b">
        <f t="shared" si="32"/>
        <v>0</v>
      </c>
      <c r="AB85" s="434">
        <f t="shared" si="33"/>
        <v>0</v>
      </c>
      <c r="AC85" s="400" t="str">
        <f t="shared" si="34"/>
        <v>Débil</v>
      </c>
      <c r="AD85" s="401"/>
      <c r="AE85" s="402" t="str">
        <f t="shared" si="9"/>
        <v>Débil</v>
      </c>
      <c r="AF85" s="403" t="str">
        <f t="shared" si="35"/>
        <v>0</v>
      </c>
      <c r="AG85" s="863"/>
      <c r="AH85" s="850"/>
      <c r="AI85" s="840"/>
      <c r="AJ85" s="841"/>
      <c r="AK85" s="840"/>
      <c r="AL85" s="844"/>
      <c r="AM85" s="840"/>
      <c r="AN85" s="841"/>
      <c r="AO85" s="840"/>
      <c r="AP85" s="840"/>
      <c r="AQ85" s="844"/>
      <c r="AR85" s="840"/>
      <c r="AS85" s="840"/>
      <c r="AT85" s="845"/>
    </row>
    <row r="86" spans="2:46" s="396" customFormat="1" ht="163.5" customHeight="1" x14ac:dyDescent="0.3">
      <c r="B86" s="949">
        <v>26</v>
      </c>
      <c r="C86" s="865" t="str">
        <f>'3-IDENTIFICACIÓN DEL RIESGO'!B36</f>
        <v>Acceso a la Propiedad de la Tierra y los Territorios</v>
      </c>
      <c r="D86" s="867" t="str">
        <f>'3-IDENTIFICACIÓN DEL RIESGO'!E36</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86" s="867" t="str">
        <f>'3-IDENTIFICACIÓN DEL RIESGO'!G36</f>
        <v xml:space="preserve">Reporte de información por fuera de los tiempos solicitados. </v>
      </c>
      <c r="F86" s="867"/>
      <c r="G86" s="419" t="s">
        <v>1235</v>
      </c>
      <c r="H86" s="386" t="s">
        <v>630</v>
      </c>
      <c r="I86" s="419" t="s">
        <v>1242</v>
      </c>
      <c r="J86" s="419" t="s">
        <v>1244</v>
      </c>
      <c r="K86" s="419" t="s">
        <v>1243</v>
      </c>
      <c r="L86" s="419" t="s">
        <v>1241</v>
      </c>
      <c r="M86" s="420" t="s">
        <v>1240</v>
      </c>
      <c r="N86" s="397" t="s">
        <v>236</v>
      </c>
      <c r="O86" s="398">
        <f t="shared" si="0"/>
        <v>0</v>
      </c>
      <c r="P86" s="399" t="s">
        <v>214</v>
      </c>
      <c r="Q86" s="398">
        <f t="shared" si="1"/>
        <v>0</v>
      </c>
      <c r="R86" s="399" t="s">
        <v>239</v>
      </c>
      <c r="S86" s="398">
        <f t="shared" si="2"/>
        <v>0</v>
      </c>
      <c r="T86" s="399" t="s">
        <v>210</v>
      </c>
      <c r="U86" s="398">
        <f t="shared" si="30"/>
        <v>10</v>
      </c>
      <c r="V86" s="399" t="s">
        <v>207</v>
      </c>
      <c r="W86" s="398">
        <f t="shared" si="31"/>
        <v>15</v>
      </c>
      <c r="X86" s="399" t="s">
        <v>212</v>
      </c>
      <c r="Y86" s="398">
        <f t="shared" si="5"/>
        <v>0</v>
      </c>
      <c r="Z86" s="399" t="s">
        <v>209</v>
      </c>
      <c r="AA86" s="398">
        <f t="shared" si="32"/>
        <v>10</v>
      </c>
      <c r="AB86" s="434">
        <f t="shared" si="33"/>
        <v>35</v>
      </c>
      <c r="AC86" s="400" t="str">
        <f t="shared" si="34"/>
        <v>Débil</v>
      </c>
      <c r="AD86" s="401" t="s">
        <v>57</v>
      </c>
      <c r="AE86" s="402" t="str">
        <f t="shared" si="9"/>
        <v>Débil</v>
      </c>
      <c r="AF86" s="403" t="str">
        <f t="shared" si="35"/>
        <v>0</v>
      </c>
      <c r="AG86" s="861">
        <v>1</v>
      </c>
      <c r="AH86" s="850">
        <f>(AF86+AF87+AF88)/AG86</f>
        <v>0</v>
      </c>
      <c r="AI86" s="840" t="str">
        <f>IF(AH86&lt;50,"Débil",IF(AH86&lt;=99,"Moderado",IF(AH86=100,"Fuerte",IF(AH86="","ERROR"))))</f>
        <v>Débil</v>
      </c>
      <c r="AJ86" s="841" t="s">
        <v>162</v>
      </c>
      <c r="AK86" s="840">
        <f>IF(AI86="Débil",0,IF(AND(AI86="Moderado",AJ86="Directamente"),1,IF(AND(AI86="Moderado",AJ86="No disminuye"),0,IF(AND(AI86="Fuerte",AJ86="Directamente"),2,IF(AND(AI86="Fuerte",AJ86="No disminuye"),0)))))</f>
        <v>0</v>
      </c>
      <c r="AL86" s="842">
        <f>'4-VALORACIÓN DEL RIESGO'!P35-'5-CONTROLES'!AK86:AK88</f>
        <v>4</v>
      </c>
      <c r="AM86" s="840" t="str">
        <f>IF(AL86=5,"Casi Seguro",IF(AL86=4,"Probable",IF(AL86=3,"Posible",IF(AL86=2,"Improbable",IF(AL86=1,"Rara Vez",IF(AL86=0,"Rara Vez",IF(AL86&lt;0,"Rara Vez")))))))</f>
        <v>Probable</v>
      </c>
      <c r="AN86" s="841" t="s">
        <v>164</v>
      </c>
      <c r="AO86" s="840">
        <f>IF(AI86="Débil",0,IF(AND(AI86="Moderado",AN86="Directamente"),1,IF(AND(AI86="Moderado",AN86="Indirectamente"),0,IF(AND(AI86="Moderado",AN86="No disminuye"),0,IF(AND(AI86="Fuerte",AN86="Directamente"),2,IF(AND(AI86="Fuerte",AN86="Indirectamente"),1,IF(AND(AI86="Fuerte",AN86="No disminuye"),0)))))))</f>
        <v>0</v>
      </c>
      <c r="AP86" s="840">
        <f>'4-VALORACIÓN DEL RIESGO'!Z35-'5-CONTROLES'!AO86:AO88</f>
        <v>4</v>
      </c>
      <c r="AQ86" s="842" t="str">
        <f>IF(AP86&lt;=1,"Insignificante",IF(AP86=2,"Menor",IF(AP86=3,"Moderado",IF(AP86=4,"Mayor",IF(AP86&gt;=5,"Catastrófico")))))</f>
        <v>Mayor</v>
      </c>
      <c r="AR86" s="840" t="str">
        <f t="shared" ref="AR86" si="41">IF(OR(AND(AQ86="Insignificante",AM86="Rara Vez"),AND(AQ86="Insignificante",AM86="Improbable"),AND(AQ86="Insignificante",AM86="Posible"),AND(AQ86="Menor",AM86="Rara Vez"),AND(AQ86="Menor",AM86="Improbable")),"Bajo",IF(OR(AND(AQ86="Insignificante",AM86="Probable"),AND(AQ86="Menor",AM86="Posible"),AND(AQ86="Moderado",AM86="Rara Vez"),AND(AQ86="Moderado",AM86="Improbable")),"Moderado",IF(OR(AND(AQ86="Menor",AM86="Probable"),AND(AQ86="Menor",AM86="Casi Seguro"),AND(AQ86="Mayor",AM86="Improbable"),AND(AQ86="Mayor",AM86="Rara Vez"),AND(AQ86="Moderado",AM86="Probable"),AND(AQ86="Insignificante",AM86="Casi Seguro"),AND(AQ86="Moderado",AM86="Posible")),"Alto",IF(OR(AND(AQ86="Moderado",AM86="Casi Seguro"),AND(AQ86="Mayor",AM86="Posible"),AND(AQ86="Mayor",AM86="Probable"),AND(AQ86="Mayor",AM86="Casi Seguro"),AND(AQ86="Catastrófico",AM86="Rara Vez"),AND(AQ86="Catastrófico",AM86="Improbable"),AND(AQ86="Catastrófico",AM86="Posible"),AND(AQ86="Catastrófico",AM86="Casi Seguro"),AND(AQ86="Catastrófico",AM86="Probable")),"Extremo"))))</f>
        <v>Extremo</v>
      </c>
      <c r="AS86" s="840"/>
      <c r="AT86" s="845" t="s">
        <v>9</v>
      </c>
    </row>
    <row r="87" spans="2:46" s="396" customFormat="1" ht="25.5" customHeight="1" x14ac:dyDescent="0.3">
      <c r="B87" s="949"/>
      <c r="C87" s="865"/>
      <c r="D87" s="867"/>
      <c r="E87" s="867"/>
      <c r="F87" s="867"/>
      <c r="G87" s="419"/>
      <c r="H87" s="386"/>
      <c r="I87" s="419"/>
      <c r="J87" s="419"/>
      <c r="K87" s="419"/>
      <c r="L87" s="419"/>
      <c r="M87" s="420"/>
      <c r="N87" s="397"/>
      <c r="O87" s="398" t="b">
        <f t="shared" si="0"/>
        <v>0</v>
      </c>
      <c r="P87" s="399"/>
      <c r="Q87" s="398" t="b">
        <f t="shared" si="1"/>
        <v>0</v>
      </c>
      <c r="R87" s="399"/>
      <c r="S87" s="398" t="b">
        <f t="shared" si="2"/>
        <v>0</v>
      </c>
      <c r="T87" s="399"/>
      <c r="U87" s="398" t="b">
        <f t="shared" si="30"/>
        <v>0</v>
      </c>
      <c r="V87" s="399"/>
      <c r="W87" s="398" t="b">
        <f t="shared" si="31"/>
        <v>0</v>
      </c>
      <c r="X87" s="399"/>
      <c r="Y87" s="398" t="b">
        <f t="shared" si="5"/>
        <v>0</v>
      </c>
      <c r="Z87" s="399"/>
      <c r="AA87" s="398" t="b">
        <f t="shared" si="32"/>
        <v>0</v>
      </c>
      <c r="AB87" s="434">
        <f t="shared" si="33"/>
        <v>0</v>
      </c>
      <c r="AC87" s="400" t="str">
        <f t="shared" si="34"/>
        <v>Débil</v>
      </c>
      <c r="AD87" s="401"/>
      <c r="AE87" s="402" t="str">
        <f t="shared" si="9"/>
        <v>Débil</v>
      </c>
      <c r="AF87" s="403" t="str">
        <f t="shared" si="35"/>
        <v>0</v>
      </c>
      <c r="AG87" s="862"/>
      <c r="AH87" s="850"/>
      <c r="AI87" s="840"/>
      <c r="AJ87" s="841"/>
      <c r="AK87" s="840"/>
      <c r="AL87" s="843"/>
      <c r="AM87" s="840"/>
      <c r="AN87" s="841"/>
      <c r="AO87" s="840"/>
      <c r="AP87" s="840"/>
      <c r="AQ87" s="843"/>
      <c r="AR87" s="840"/>
      <c r="AS87" s="840"/>
      <c r="AT87" s="845"/>
    </row>
    <row r="88" spans="2:46" s="396" customFormat="1" ht="25.5" customHeight="1" thickBot="1" x14ac:dyDescent="0.35">
      <c r="B88" s="949"/>
      <c r="C88" s="865"/>
      <c r="D88" s="867"/>
      <c r="E88" s="867"/>
      <c r="F88" s="867"/>
      <c r="G88" s="419"/>
      <c r="H88" s="386"/>
      <c r="I88" s="419"/>
      <c r="J88" s="419"/>
      <c r="K88" s="419"/>
      <c r="L88" s="419"/>
      <c r="M88" s="420"/>
      <c r="N88" s="397"/>
      <c r="O88" s="398" t="b">
        <f t="shared" si="0"/>
        <v>0</v>
      </c>
      <c r="P88" s="399"/>
      <c r="Q88" s="398" t="b">
        <f t="shared" si="1"/>
        <v>0</v>
      </c>
      <c r="R88" s="399"/>
      <c r="S88" s="398" t="b">
        <f t="shared" si="2"/>
        <v>0</v>
      </c>
      <c r="T88" s="399"/>
      <c r="U88" s="398" t="b">
        <f t="shared" si="30"/>
        <v>0</v>
      </c>
      <c r="V88" s="399"/>
      <c r="W88" s="398" t="b">
        <f t="shared" si="31"/>
        <v>0</v>
      </c>
      <c r="X88" s="399"/>
      <c r="Y88" s="398" t="b">
        <f t="shared" si="5"/>
        <v>0</v>
      </c>
      <c r="Z88" s="399"/>
      <c r="AA88" s="398" t="b">
        <f t="shared" si="32"/>
        <v>0</v>
      </c>
      <c r="AB88" s="434">
        <f t="shared" si="33"/>
        <v>0</v>
      </c>
      <c r="AC88" s="400" t="str">
        <f t="shared" si="34"/>
        <v>Débil</v>
      </c>
      <c r="AD88" s="401"/>
      <c r="AE88" s="402" t="str">
        <f t="shared" si="9"/>
        <v>Débil</v>
      </c>
      <c r="AF88" s="403" t="str">
        <f t="shared" si="35"/>
        <v>0</v>
      </c>
      <c r="AG88" s="863"/>
      <c r="AH88" s="850"/>
      <c r="AI88" s="840"/>
      <c r="AJ88" s="841"/>
      <c r="AK88" s="840"/>
      <c r="AL88" s="844"/>
      <c r="AM88" s="840"/>
      <c r="AN88" s="841"/>
      <c r="AO88" s="840"/>
      <c r="AP88" s="840"/>
      <c r="AQ88" s="844"/>
      <c r="AR88" s="840"/>
      <c r="AS88" s="840"/>
      <c r="AT88" s="845"/>
    </row>
    <row r="89" spans="2:46" s="396" customFormat="1" ht="163.5" customHeight="1" x14ac:dyDescent="0.3">
      <c r="B89" s="949">
        <v>27</v>
      </c>
      <c r="C89" s="865" t="str">
        <f>'3-IDENTIFICACIÓN DEL RIESGO'!B37</f>
        <v>Acceso a la Propiedad de la Tierra y los Territorios</v>
      </c>
      <c r="D89" s="867" t="str">
        <f>'3-IDENTIFICACIÓN DEL RIESGO'!E37</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89" s="867" t="str">
        <f>'3-IDENTIFICACIÓN DEL RIESGO'!G37</f>
        <v>Incumplimiento  de adquisición de predios en el marco de Políticas del Gobierno</v>
      </c>
      <c r="F89" s="867"/>
      <c r="G89" s="419" t="s">
        <v>1468</v>
      </c>
      <c r="H89" s="386" t="s">
        <v>630</v>
      </c>
      <c r="I89" s="419" t="s">
        <v>1567</v>
      </c>
      <c r="J89" s="419" t="s">
        <v>1570</v>
      </c>
      <c r="K89" s="419" t="s">
        <v>1573</v>
      </c>
      <c r="L89" s="419" t="s">
        <v>1576</v>
      </c>
      <c r="M89" s="420" t="s">
        <v>1564</v>
      </c>
      <c r="N89" s="397" t="s">
        <v>236</v>
      </c>
      <c r="O89" s="398">
        <f t="shared" si="0"/>
        <v>0</v>
      </c>
      <c r="P89" s="399" t="s">
        <v>214</v>
      </c>
      <c r="Q89" s="398">
        <f t="shared" si="1"/>
        <v>0</v>
      </c>
      <c r="R89" s="399" t="s">
        <v>206</v>
      </c>
      <c r="S89" s="398">
        <f t="shared" si="2"/>
        <v>15</v>
      </c>
      <c r="T89" s="399" t="s">
        <v>60</v>
      </c>
      <c r="U89" s="398">
        <f t="shared" si="30"/>
        <v>15</v>
      </c>
      <c r="V89" s="399" t="s">
        <v>207</v>
      </c>
      <c r="W89" s="398">
        <f t="shared" si="31"/>
        <v>15</v>
      </c>
      <c r="X89" s="399" t="s">
        <v>208</v>
      </c>
      <c r="Y89" s="398">
        <f t="shared" si="5"/>
        <v>15</v>
      </c>
      <c r="Z89" s="399" t="s">
        <v>209</v>
      </c>
      <c r="AA89" s="398">
        <f t="shared" si="32"/>
        <v>10</v>
      </c>
      <c r="AB89" s="434">
        <f t="shared" si="33"/>
        <v>70</v>
      </c>
      <c r="AC89" s="400" t="str">
        <f t="shared" si="34"/>
        <v>Débil</v>
      </c>
      <c r="AD89" s="401" t="s">
        <v>63</v>
      </c>
      <c r="AE89" s="402" t="str">
        <f t="shared" si="9"/>
        <v>Débil</v>
      </c>
      <c r="AF89" s="403" t="str">
        <f t="shared" si="35"/>
        <v>0</v>
      </c>
      <c r="AG89" s="861">
        <v>3</v>
      </c>
      <c r="AH89" s="850">
        <f>(AF89+AF90+AF91)/AG89</f>
        <v>0</v>
      </c>
      <c r="AI89" s="840" t="str">
        <f>IF(AH89&lt;50,"Débil",IF(AH89&lt;=99,"Moderado",IF(AH89=100,"Fuerte",IF(AH89="","ERROR"))))</f>
        <v>Débil</v>
      </c>
      <c r="AJ89" s="841" t="s">
        <v>162</v>
      </c>
      <c r="AK89" s="840">
        <f>IF(AI89="Débil",0,IF(AND(AI89="Moderado",AJ89="Directamente"),1,IF(AND(AI89="Moderado",AJ89="No disminuye"),0,IF(AND(AI89="Fuerte",AJ89="Directamente"),2,IF(AND(AI89="Fuerte",AJ89="No disminuye"),0)))))</f>
        <v>0</v>
      </c>
      <c r="AL89" s="842">
        <f>'4-VALORACIÓN DEL RIESGO'!P36-'5-CONTROLES'!AK89:AK91</f>
        <v>4.25</v>
      </c>
      <c r="AM89" s="840" t="str">
        <f>IF(AL89&lt;=5,"Casi Seguro",IF(AL89&lt;=4,"Probable",IF(AL89=3,"Posible",IF(AL89=2,"Improbable",IF(AL89=1,"Rara Vez",IF(AL89=0,"Rara Vez",IF(AL89&lt;0,"Rara Vez")))))))</f>
        <v>Casi Seguro</v>
      </c>
      <c r="AN89" s="841" t="s">
        <v>164</v>
      </c>
      <c r="AO89" s="840">
        <f>IF(AI89="Débil",0,IF(AND(AI89="Moderado",AN89="Directamente"),1,IF(AND(AI89="Moderado",AN89="Indirectamente"),0,IF(AND(AI89="Moderado",AN89="No disminuye"),0,IF(AND(AI89="Fuerte",AN89="Directamente"),2,IF(AND(AI89="Fuerte",AN89="Indirectamente"),1,IF(AND(AI89="Fuerte",AN89="No disminuye"),0)))))))</f>
        <v>0</v>
      </c>
      <c r="AP89" s="840">
        <f>'4-VALORACIÓN DEL RIESGO'!Z36-'5-CONTROLES'!AO89:AO91</f>
        <v>2</v>
      </c>
      <c r="AQ89" s="842" t="str">
        <f>IF(AP89&lt;=1,"Insignificante",IF(AP89=2,"Menor",IF(AP89=3,"Moderado",IF(AP89=4,"Mayor",IF(AP89&gt;=5,"Catastrófico")))))</f>
        <v>Menor</v>
      </c>
      <c r="AR89" s="840" t="str">
        <f t="shared" ref="AR89" si="42">IF(OR(AND(AQ89="Insignificante",AM89="Rara Vez"),AND(AQ89="Insignificante",AM89="Improbable"),AND(AQ89="Insignificante",AM89="Posible"),AND(AQ89="Menor",AM89="Rara Vez"),AND(AQ89="Menor",AM89="Improbable")),"Bajo",IF(OR(AND(AQ89="Insignificante",AM89="Probable"),AND(AQ89="Menor",AM89="Posible"),AND(AQ89="Moderado",AM89="Rara Vez"),AND(AQ89="Moderado",AM89="Improbable")),"Moderado",IF(OR(AND(AQ89="Menor",AM89="Probable"),AND(AQ89="Menor",AM89="Casi Seguro"),AND(AQ89="Mayor",AM89="Improbable"),AND(AQ89="Mayor",AM89="Rara Vez"),AND(AQ89="Moderado",AM89="Probable"),AND(AQ89="Insignificante",AM89="Casi Seguro"),AND(AQ89="Moderado",AM89="Posible")),"Alto",IF(OR(AND(AQ89="Moderado",AM89="Casi Seguro"),AND(AQ89="Mayor",AM89="Posible"),AND(AQ89="Mayor",AM89="Probable"),AND(AQ89="Mayor",AM89="Casi Seguro"),AND(AQ89="Catastrófico",AM89="Rara Vez"),AND(AQ89="Catastrófico",AM89="Improbable"),AND(AQ89="Catastrófico",AM89="Posible"),AND(AQ89="Catastrófico",AM89="Casi Seguro"),AND(AQ89="Catastrófico",AM89="Probable")),"Extremo"))))</f>
        <v>Alto</v>
      </c>
      <c r="AS89" s="840"/>
      <c r="AT89" s="845" t="s">
        <v>9</v>
      </c>
    </row>
    <row r="90" spans="2:46" s="396" customFormat="1" ht="163.5" customHeight="1" x14ac:dyDescent="0.3">
      <c r="B90" s="949"/>
      <c r="C90" s="865"/>
      <c r="D90" s="867"/>
      <c r="E90" s="867"/>
      <c r="F90" s="867"/>
      <c r="G90" s="419" t="s">
        <v>1468</v>
      </c>
      <c r="H90" s="386" t="s">
        <v>630</v>
      </c>
      <c r="I90" s="419" t="s">
        <v>1568</v>
      </c>
      <c r="J90" s="419" t="s">
        <v>1571</v>
      </c>
      <c r="K90" s="419" t="s">
        <v>1574</v>
      </c>
      <c r="L90" s="419" t="s">
        <v>1577</v>
      </c>
      <c r="M90" s="420" t="s">
        <v>1565</v>
      </c>
      <c r="N90" s="397" t="s">
        <v>236</v>
      </c>
      <c r="O90" s="398">
        <f t="shared" si="0"/>
        <v>0</v>
      </c>
      <c r="P90" s="399" t="s">
        <v>214</v>
      </c>
      <c r="Q90" s="398">
        <f t="shared" si="1"/>
        <v>0</v>
      </c>
      <c r="R90" s="399" t="s">
        <v>206</v>
      </c>
      <c r="S90" s="398">
        <f t="shared" si="2"/>
        <v>15</v>
      </c>
      <c r="T90" s="399" t="s">
        <v>60</v>
      </c>
      <c r="U90" s="398">
        <f t="shared" si="30"/>
        <v>15</v>
      </c>
      <c r="V90" s="399" t="s">
        <v>207</v>
      </c>
      <c r="W90" s="398">
        <f t="shared" si="31"/>
        <v>15</v>
      </c>
      <c r="X90" s="399" t="s">
        <v>208</v>
      </c>
      <c r="Y90" s="398">
        <f t="shared" si="5"/>
        <v>15</v>
      </c>
      <c r="Z90" s="399" t="s">
        <v>209</v>
      </c>
      <c r="AA90" s="398">
        <f t="shared" si="32"/>
        <v>10</v>
      </c>
      <c r="AB90" s="434">
        <f t="shared" si="33"/>
        <v>70</v>
      </c>
      <c r="AC90" s="400" t="str">
        <f t="shared" si="34"/>
        <v>Débil</v>
      </c>
      <c r="AD90" s="401" t="s">
        <v>63</v>
      </c>
      <c r="AE90" s="402" t="str">
        <f t="shared" si="9"/>
        <v>Débil</v>
      </c>
      <c r="AF90" s="403" t="str">
        <f t="shared" si="35"/>
        <v>0</v>
      </c>
      <c r="AG90" s="862"/>
      <c r="AH90" s="850"/>
      <c r="AI90" s="840"/>
      <c r="AJ90" s="841"/>
      <c r="AK90" s="840"/>
      <c r="AL90" s="843"/>
      <c r="AM90" s="840"/>
      <c r="AN90" s="841"/>
      <c r="AO90" s="840"/>
      <c r="AP90" s="840"/>
      <c r="AQ90" s="843"/>
      <c r="AR90" s="840"/>
      <c r="AS90" s="840"/>
      <c r="AT90" s="845"/>
    </row>
    <row r="91" spans="2:46" s="396" customFormat="1" ht="163.5" customHeight="1" thickBot="1" x14ac:dyDescent="0.35">
      <c r="B91" s="949"/>
      <c r="C91" s="865"/>
      <c r="D91" s="867"/>
      <c r="E91" s="867"/>
      <c r="F91" s="867"/>
      <c r="G91" s="419" t="s">
        <v>1468</v>
      </c>
      <c r="H91" s="386" t="s">
        <v>630</v>
      </c>
      <c r="I91" s="419" t="s">
        <v>1569</v>
      </c>
      <c r="J91" s="419" t="s">
        <v>1572</v>
      </c>
      <c r="K91" s="419" t="s">
        <v>1575</v>
      </c>
      <c r="L91" s="419" t="s">
        <v>1578</v>
      </c>
      <c r="M91" s="420" t="s">
        <v>1566</v>
      </c>
      <c r="N91" s="397" t="s">
        <v>236</v>
      </c>
      <c r="O91" s="398">
        <f t="shared" si="0"/>
        <v>0</v>
      </c>
      <c r="P91" s="399" t="s">
        <v>214</v>
      </c>
      <c r="Q91" s="398">
        <f t="shared" si="1"/>
        <v>0</v>
      </c>
      <c r="R91" s="399" t="s">
        <v>206</v>
      </c>
      <c r="S91" s="398">
        <f t="shared" si="2"/>
        <v>15</v>
      </c>
      <c r="T91" s="399" t="s">
        <v>60</v>
      </c>
      <c r="U91" s="398">
        <f t="shared" si="30"/>
        <v>15</v>
      </c>
      <c r="V91" s="399" t="s">
        <v>207</v>
      </c>
      <c r="W91" s="398">
        <f t="shared" si="31"/>
        <v>15</v>
      </c>
      <c r="X91" s="399" t="s">
        <v>208</v>
      </c>
      <c r="Y91" s="398">
        <f t="shared" si="5"/>
        <v>15</v>
      </c>
      <c r="Z91" s="399" t="s">
        <v>209</v>
      </c>
      <c r="AA91" s="398">
        <f t="shared" si="32"/>
        <v>10</v>
      </c>
      <c r="AB91" s="434">
        <f t="shared" si="33"/>
        <v>70</v>
      </c>
      <c r="AC91" s="400" t="str">
        <f t="shared" si="34"/>
        <v>Débil</v>
      </c>
      <c r="AD91" s="401" t="s">
        <v>63</v>
      </c>
      <c r="AE91" s="402" t="str">
        <f t="shared" si="9"/>
        <v>Débil</v>
      </c>
      <c r="AF91" s="403" t="str">
        <f t="shared" si="35"/>
        <v>0</v>
      </c>
      <c r="AG91" s="863"/>
      <c r="AH91" s="850"/>
      <c r="AI91" s="840"/>
      <c r="AJ91" s="841"/>
      <c r="AK91" s="840"/>
      <c r="AL91" s="844"/>
      <c r="AM91" s="840"/>
      <c r="AN91" s="841"/>
      <c r="AO91" s="840"/>
      <c r="AP91" s="840"/>
      <c r="AQ91" s="844"/>
      <c r="AR91" s="840"/>
      <c r="AS91" s="840"/>
      <c r="AT91" s="845"/>
    </row>
    <row r="92" spans="2:46" s="396" customFormat="1" ht="163.5" customHeight="1" x14ac:dyDescent="0.3">
      <c r="B92" s="949">
        <v>28</v>
      </c>
      <c r="C92" s="865" t="str">
        <f>'3-IDENTIFICACIÓN DEL RIESGO'!B38</f>
        <v>Acceso a la Propiedad de la Tierra y los Territorios</v>
      </c>
      <c r="D92" s="867" t="str">
        <f>'3-IDENTIFICACIÓN DEL RIESGO'!E38</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92" s="867" t="str">
        <f>'3-IDENTIFICACIÓN DEL RIESGO'!G38</f>
        <v>Materializar un subsidio que no cumpla con los requisitos establecidos</v>
      </c>
      <c r="F92" s="867"/>
      <c r="G92" s="419" t="s">
        <v>1264</v>
      </c>
      <c r="H92" s="386" t="s">
        <v>630</v>
      </c>
      <c r="I92" s="419" t="s">
        <v>1261</v>
      </c>
      <c r="J92" s="419" t="s">
        <v>1265</v>
      </c>
      <c r="K92" s="419" t="s">
        <v>1262</v>
      </c>
      <c r="L92" s="419" t="s">
        <v>1263</v>
      </c>
      <c r="M92" s="420" t="s">
        <v>1258</v>
      </c>
      <c r="N92" s="397" t="s">
        <v>204</v>
      </c>
      <c r="O92" s="398">
        <f t="shared" si="0"/>
        <v>15</v>
      </c>
      <c r="P92" s="399" t="s">
        <v>214</v>
      </c>
      <c r="Q92" s="398">
        <f t="shared" si="1"/>
        <v>0</v>
      </c>
      <c r="R92" s="399" t="s">
        <v>206</v>
      </c>
      <c r="S92" s="398">
        <f t="shared" si="2"/>
        <v>15</v>
      </c>
      <c r="T92" s="399" t="s">
        <v>60</v>
      </c>
      <c r="U92" s="398">
        <f t="shared" si="30"/>
        <v>15</v>
      </c>
      <c r="V92" s="399" t="s">
        <v>207</v>
      </c>
      <c r="W92" s="398">
        <f t="shared" si="31"/>
        <v>15</v>
      </c>
      <c r="X92" s="399" t="s">
        <v>208</v>
      </c>
      <c r="Y92" s="398">
        <f t="shared" si="5"/>
        <v>15</v>
      </c>
      <c r="Z92" s="399" t="s">
        <v>209</v>
      </c>
      <c r="AA92" s="398">
        <f t="shared" si="32"/>
        <v>10</v>
      </c>
      <c r="AB92" s="434">
        <f t="shared" si="33"/>
        <v>85</v>
      </c>
      <c r="AC92" s="400" t="str">
        <f t="shared" si="34"/>
        <v>Débil</v>
      </c>
      <c r="AD92" s="401" t="s">
        <v>63</v>
      </c>
      <c r="AE92" s="402" t="str">
        <f t="shared" si="9"/>
        <v>Débil</v>
      </c>
      <c r="AF92" s="403" t="str">
        <f t="shared" si="35"/>
        <v>0</v>
      </c>
      <c r="AG92" s="861">
        <v>3</v>
      </c>
      <c r="AH92" s="850">
        <f>(AF92+AF93+AF94)/AG92</f>
        <v>0</v>
      </c>
      <c r="AI92" s="840" t="str">
        <f>IF(AH92&lt;50,"Débil",IF(AH92&lt;=99,"Moderado",IF(AH92=100,"Fuerte",IF(AH92="","ERROR"))))</f>
        <v>Débil</v>
      </c>
      <c r="AJ92" s="841" t="s">
        <v>162</v>
      </c>
      <c r="AK92" s="840">
        <f>IF(AI92="Débil",0,IF(AND(AI92="Moderado",AJ92="Directamente"),1,IF(AND(AI92="Moderado",AJ92="No disminuye"),0,IF(AND(AI92="Fuerte",AJ92="Directamente"),2,IF(AND(AI92="Fuerte",AJ92="No disminuye"),0)))))</f>
        <v>0</v>
      </c>
      <c r="AL92" s="842">
        <f>'4-VALORACIÓN DEL RIESGO'!P37-'5-CONTROLES'!AK92:AK94</f>
        <v>4</v>
      </c>
      <c r="AM92" s="840" t="str">
        <f>IF(AL92=5,"Casi Seguro",IF(AL92=4,"Probable",IF(AL92=3,"Posible",IF(AL92=2,"Improbable",IF(AL92=1,"Rara Vez",IF(AL92=0,"Rara Vez",IF(AL92&lt;0,"Rara Vez")))))))</f>
        <v>Probable</v>
      </c>
      <c r="AN92" s="841" t="s">
        <v>163</v>
      </c>
      <c r="AO92" s="840">
        <f>IF(AI92="Débil",0,IF(AND(AI92="Moderado",AN92="Directamente"),1,IF(AND(AI92="Moderado",AN92="Indirectamente"),0,IF(AND(AI92="Moderado",AN92="No disminuye"),0,IF(AND(AI92="Fuerte",AN92="Directamente"),2,IF(AND(AI92="Fuerte",AN92="Indirectamente"),1,IF(AND(AI92="Fuerte",AN92="No disminuye"),0)))))))</f>
        <v>0</v>
      </c>
      <c r="AP92" s="840">
        <f>'4-VALORACIÓN DEL RIESGO'!Z37-'5-CONTROLES'!AO92:AO94</f>
        <v>5</v>
      </c>
      <c r="AQ92" s="842" t="str">
        <f>IF(AP92&lt;=1,"Insignificante",IF(AP92=2,"Menor",IF(AP92=3,"Moderado",IF(AP92=4,"Mayor",IF(AP92&gt;=5,"Catastrófico")))))</f>
        <v>Catastrófico</v>
      </c>
      <c r="AR92" s="840" t="str">
        <f t="shared" ref="AR92" si="43">IF(OR(AND(AQ92="Insignificante",AM92="Rara Vez"),AND(AQ92="Insignificante",AM92="Improbable"),AND(AQ92="Insignificante",AM92="Posible"),AND(AQ92="Menor",AM92="Rara Vez"),AND(AQ92="Menor",AM92="Improbable")),"Bajo",IF(OR(AND(AQ92="Insignificante",AM92="Probable"),AND(AQ92="Menor",AM92="Posible"),AND(AQ92="Moderado",AM92="Rara Vez"),AND(AQ92="Moderado",AM92="Improbable")),"Moderado",IF(OR(AND(AQ92="Menor",AM92="Probable"),AND(AQ92="Menor",AM92="Casi Seguro"),AND(AQ92="Mayor",AM92="Improbable"),AND(AQ92="Mayor",AM92="Rara Vez"),AND(AQ92="Moderado",AM92="Probable"),AND(AQ92="Insignificante",AM92="Casi Seguro"),AND(AQ92="Moderado",AM92="Posible")),"Alto",IF(OR(AND(AQ92="Moderado",AM92="Casi Seguro"),AND(AQ92="Mayor",AM92="Posible"),AND(AQ92="Mayor",AM92="Probable"),AND(AQ92="Mayor",AM92="Casi Seguro"),AND(AQ92="Catastrófico",AM92="Rara Vez"),AND(AQ92="Catastrófico",AM92="Improbable"),AND(AQ92="Catastrófico",AM92="Posible"),AND(AQ92="Catastrófico",AM92="Casi Seguro"),AND(AQ92="Catastrófico",AM92="Probable")),"Extremo"))))</f>
        <v>Extremo</v>
      </c>
      <c r="AS92" s="840"/>
      <c r="AT92" s="845" t="s">
        <v>9</v>
      </c>
    </row>
    <row r="93" spans="2:46" s="396" customFormat="1" ht="163.5" customHeight="1" x14ac:dyDescent="0.3">
      <c r="B93" s="949"/>
      <c r="C93" s="865"/>
      <c r="D93" s="867"/>
      <c r="E93" s="867"/>
      <c r="F93" s="867"/>
      <c r="G93" s="419" t="s">
        <v>1264</v>
      </c>
      <c r="H93" s="386" t="s">
        <v>630</v>
      </c>
      <c r="I93" s="419" t="s">
        <v>1267</v>
      </c>
      <c r="J93" s="419" t="s">
        <v>1268</v>
      </c>
      <c r="K93" s="419" t="s">
        <v>1262</v>
      </c>
      <c r="L93" s="419" t="s">
        <v>1266</v>
      </c>
      <c r="M93" s="420" t="s">
        <v>1259</v>
      </c>
      <c r="N93" s="397" t="s">
        <v>204</v>
      </c>
      <c r="O93" s="398">
        <f t="shared" si="0"/>
        <v>15</v>
      </c>
      <c r="P93" s="399" t="s">
        <v>214</v>
      </c>
      <c r="Q93" s="398">
        <f t="shared" si="1"/>
        <v>0</v>
      </c>
      <c r="R93" s="399" t="s">
        <v>206</v>
      </c>
      <c r="S93" s="398">
        <f t="shared" si="2"/>
        <v>15</v>
      </c>
      <c r="T93" s="399" t="s">
        <v>60</v>
      </c>
      <c r="U93" s="398">
        <f t="shared" si="30"/>
        <v>15</v>
      </c>
      <c r="V93" s="399" t="s">
        <v>207</v>
      </c>
      <c r="W93" s="398">
        <f t="shared" si="31"/>
        <v>15</v>
      </c>
      <c r="X93" s="399" t="s">
        <v>208</v>
      </c>
      <c r="Y93" s="398">
        <f t="shared" si="5"/>
        <v>15</v>
      </c>
      <c r="Z93" s="399" t="s">
        <v>209</v>
      </c>
      <c r="AA93" s="398">
        <f t="shared" si="32"/>
        <v>10</v>
      </c>
      <c r="AB93" s="434">
        <f t="shared" si="33"/>
        <v>85</v>
      </c>
      <c r="AC93" s="400" t="str">
        <f t="shared" si="34"/>
        <v>Débil</v>
      </c>
      <c r="AD93" s="401" t="s">
        <v>63</v>
      </c>
      <c r="AE93" s="402" t="str">
        <f t="shared" si="9"/>
        <v>Débil</v>
      </c>
      <c r="AF93" s="403" t="str">
        <f t="shared" si="35"/>
        <v>0</v>
      </c>
      <c r="AG93" s="862"/>
      <c r="AH93" s="850"/>
      <c r="AI93" s="840"/>
      <c r="AJ93" s="841"/>
      <c r="AK93" s="840"/>
      <c r="AL93" s="843"/>
      <c r="AM93" s="840"/>
      <c r="AN93" s="841"/>
      <c r="AO93" s="840"/>
      <c r="AP93" s="840"/>
      <c r="AQ93" s="843"/>
      <c r="AR93" s="840"/>
      <c r="AS93" s="840"/>
      <c r="AT93" s="845"/>
    </row>
    <row r="94" spans="2:46" s="396" customFormat="1" ht="163.5" customHeight="1" thickBot="1" x14ac:dyDescent="0.35">
      <c r="B94" s="949"/>
      <c r="C94" s="865"/>
      <c r="D94" s="867"/>
      <c r="E94" s="867"/>
      <c r="F94" s="867"/>
      <c r="G94" s="419" t="s">
        <v>1264</v>
      </c>
      <c r="H94" s="386" t="s">
        <v>630</v>
      </c>
      <c r="I94" s="419" t="s">
        <v>1269</v>
      </c>
      <c r="J94" s="419" t="s">
        <v>1270</v>
      </c>
      <c r="K94" s="419" t="s">
        <v>1262</v>
      </c>
      <c r="L94" s="419" t="s">
        <v>1266</v>
      </c>
      <c r="M94" s="420" t="s">
        <v>1260</v>
      </c>
      <c r="N94" s="397" t="s">
        <v>204</v>
      </c>
      <c r="O94" s="398">
        <f t="shared" si="0"/>
        <v>15</v>
      </c>
      <c r="P94" s="399" t="s">
        <v>205</v>
      </c>
      <c r="Q94" s="398">
        <f t="shared" si="1"/>
        <v>15</v>
      </c>
      <c r="R94" s="399" t="s">
        <v>239</v>
      </c>
      <c r="S94" s="398">
        <f t="shared" si="2"/>
        <v>0</v>
      </c>
      <c r="T94" s="399" t="s">
        <v>210</v>
      </c>
      <c r="U94" s="398">
        <f t="shared" si="30"/>
        <v>10</v>
      </c>
      <c r="V94" s="399" t="s">
        <v>207</v>
      </c>
      <c r="W94" s="398">
        <f t="shared" si="31"/>
        <v>15</v>
      </c>
      <c r="X94" s="399" t="s">
        <v>212</v>
      </c>
      <c r="Y94" s="398">
        <f t="shared" si="5"/>
        <v>0</v>
      </c>
      <c r="Z94" s="399" t="s">
        <v>209</v>
      </c>
      <c r="AA94" s="398">
        <f t="shared" si="32"/>
        <v>10</v>
      </c>
      <c r="AB94" s="434">
        <f t="shared" si="33"/>
        <v>65</v>
      </c>
      <c r="AC94" s="400" t="str">
        <f t="shared" si="34"/>
        <v>Débil</v>
      </c>
      <c r="AD94" s="401" t="s">
        <v>57</v>
      </c>
      <c r="AE94" s="402" t="str">
        <f t="shared" si="9"/>
        <v>Débil</v>
      </c>
      <c r="AF94" s="403" t="str">
        <f t="shared" si="35"/>
        <v>0</v>
      </c>
      <c r="AG94" s="863"/>
      <c r="AH94" s="850"/>
      <c r="AI94" s="840"/>
      <c r="AJ94" s="841"/>
      <c r="AK94" s="840"/>
      <c r="AL94" s="844"/>
      <c r="AM94" s="840"/>
      <c r="AN94" s="841"/>
      <c r="AO94" s="840"/>
      <c r="AP94" s="840"/>
      <c r="AQ94" s="844"/>
      <c r="AR94" s="840"/>
      <c r="AS94" s="840"/>
      <c r="AT94" s="845"/>
    </row>
    <row r="95" spans="2:46" s="396" customFormat="1" ht="163.5" customHeight="1" x14ac:dyDescent="0.3">
      <c r="B95" s="949">
        <v>29</v>
      </c>
      <c r="C95" s="865" t="str">
        <f>'3-IDENTIFICACIÓN DEL RIESGO'!B39</f>
        <v>Acceso a la Propiedad de la Tierra y los Territorios</v>
      </c>
      <c r="D95" s="867" t="str">
        <f>'3-IDENTIFICACIÓN DEL RIESGO'!E39</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95" s="867" t="str">
        <f>'3-IDENTIFICACIÓN DEL RIESGO'!G39</f>
        <v>Adjudicación de baldíos a persona natural sin el cumplimiento de requisitos legales</v>
      </c>
      <c r="F95" s="867"/>
      <c r="G95" s="419" t="s">
        <v>1203</v>
      </c>
      <c r="H95" s="386" t="s">
        <v>630</v>
      </c>
      <c r="I95" s="419" t="s">
        <v>1202</v>
      </c>
      <c r="J95" s="419" t="s">
        <v>1201</v>
      </c>
      <c r="K95" s="419" t="s">
        <v>1204</v>
      </c>
      <c r="L95" s="419" t="s">
        <v>1205</v>
      </c>
      <c r="M95" s="420" t="s">
        <v>1200</v>
      </c>
      <c r="N95" s="397" t="s">
        <v>204</v>
      </c>
      <c r="O95" s="398">
        <f t="shared" si="0"/>
        <v>15</v>
      </c>
      <c r="P95" s="399" t="s">
        <v>214</v>
      </c>
      <c r="Q95" s="398">
        <f t="shared" si="1"/>
        <v>0</v>
      </c>
      <c r="R95" s="399" t="s">
        <v>206</v>
      </c>
      <c r="S95" s="398">
        <f t="shared" si="2"/>
        <v>15</v>
      </c>
      <c r="T95" s="399" t="s">
        <v>60</v>
      </c>
      <c r="U95" s="398">
        <f t="shared" si="30"/>
        <v>15</v>
      </c>
      <c r="V95" s="399" t="s">
        <v>207</v>
      </c>
      <c r="W95" s="398">
        <f t="shared" si="31"/>
        <v>15</v>
      </c>
      <c r="X95" s="399" t="s">
        <v>208</v>
      </c>
      <c r="Y95" s="398">
        <f t="shared" si="5"/>
        <v>15</v>
      </c>
      <c r="Z95" s="399" t="s">
        <v>209</v>
      </c>
      <c r="AA95" s="398">
        <f t="shared" si="32"/>
        <v>10</v>
      </c>
      <c r="AB95" s="434">
        <f t="shared" si="33"/>
        <v>85</v>
      </c>
      <c r="AC95" s="400" t="str">
        <f t="shared" si="34"/>
        <v>Débil</v>
      </c>
      <c r="AD95" s="401" t="s">
        <v>63</v>
      </c>
      <c r="AE95" s="402" t="str">
        <f t="shared" si="9"/>
        <v>Débil</v>
      </c>
      <c r="AF95" s="403" t="str">
        <f t="shared" si="35"/>
        <v>0</v>
      </c>
      <c r="AG95" s="861">
        <v>2</v>
      </c>
      <c r="AH95" s="850">
        <f>(AF95+AF96+AF97)/AG95</f>
        <v>0</v>
      </c>
      <c r="AI95" s="840" t="str">
        <f>IF(AH95&lt;50,"Débil",IF(AH95&lt;=99,"Moderado",IF(AH95=100,"Fuerte",IF(AH95="","ERROR"))))</f>
        <v>Débil</v>
      </c>
      <c r="AJ95" s="841" t="s">
        <v>162</v>
      </c>
      <c r="AK95" s="857">
        <f>IF(AI95="Débil",0,IF(AND(AI95="Moderado",AJ95="Directamente"),1,IF(AND(AI95="Moderado",AJ95="No disminuye"),0,IF(AND(AI95="Fuerte",AJ95="Directamente"),2,IF(AND(AI95="Fuerte",AJ95="No disminuye"),0)))))</f>
        <v>0</v>
      </c>
      <c r="AL95" s="858">
        <f>'4-VALORACIÓN DEL RIESGO'!P38-'5-CONTROLES'!AK95:AK97</f>
        <v>3.1666666666666665</v>
      </c>
      <c r="AM95" s="857" t="str">
        <f>IF(AL95&lt;=5,"Casi Seguro",IF(AL95&lt;=4,"Probable",IF(AL95&lt;=3,"Posible",IF(AL95&lt;=2,"Improbable",IF(AL95&lt;=1,"Rara Vez",IF(AL95=0,"Rara Vez",IF(AL95&lt;0,"Rara Vez")))))))</f>
        <v>Casi Seguro</v>
      </c>
      <c r="AN95" s="841" t="s">
        <v>164</v>
      </c>
      <c r="AO95" s="840">
        <f>IF(AI95="Débil",0,IF(AND(AI95="Moderado",AN95="Directamente"),1,IF(AND(AI95="Moderado",AN95="Indirectamente"),0,IF(AND(AI95="Moderado",AN95="No disminuye"),0,IF(AND(AI95="Fuerte",AN95="Directamente"),2,IF(AND(AI95="Fuerte",AN95="Indirectamente"),1,IF(AND(AI95="Fuerte",AN95="No disminuye"),0)))))))</f>
        <v>0</v>
      </c>
      <c r="AP95" s="840">
        <f>'4-VALORACIÓN DEL RIESGO'!Z38-'5-CONTROLES'!AO95:AO97</f>
        <v>5</v>
      </c>
      <c r="AQ95" s="842" t="str">
        <f>IF(AP95&lt;=1,"Insignificante",IF(AP95=2,"Menor",IF(AP95=3,"Moderado",IF(AP95=4,"Mayor",IF(AP95&gt;=5,"Catastrófico")))))</f>
        <v>Catastrófico</v>
      </c>
      <c r="AR95" s="840" t="str">
        <f t="shared" ref="AR95" si="44">IF(OR(AND(AQ95="Insignificante",AM95="Rara Vez"),AND(AQ95="Insignificante",AM95="Improbable"),AND(AQ95="Insignificante",AM95="Posible"),AND(AQ95="Menor",AM95="Rara Vez"),AND(AQ95="Menor",AM95="Improbable")),"Bajo",IF(OR(AND(AQ95="Insignificante",AM95="Probable"),AND(AQ95="Menor",AM95="Posible"),AND(AQ95="Moderado",AM95="Rara Vez"),AND(AQ95="Moderado",AM95="Improbable")),"Moderado",IF(OR(AND(AQ95="Menor",AM95="Probable"),AND(AQ95="Menor",AM95="Casi Seguro"),AND(AQ95="Mayor",AM95="Improbable"),AND(AQ95="Mayor",AM95="Rara Vez"),AND(AQ95="Moderado",AM95="Probable"),AND(AQ95="Insignificante",AM95="Casi Seguro"),AND(AQ95="Moderado",AM95="Posible")),"Alto",IF(OR(AND(AQ95="Moderado",AM95="Casi Seguro"),AND(AQ95="Mayor",AM95="Posible"),AND(AQ95="Mayor",AM95="Probable"),AND(AQ95="Mayor",AM95="Casi Seguro"),AND(AQ95="Catastrófico",AM95="Rara Vez"),AND(AQ95="Catastrófico",AM95="Improbable"),AND(AQ95="Catastrófico",AM95="Posible"),AND(AQ95="Catastrófico",AM95="Casi Seguro"),AND(AQ95="Catastrófico",AM95="Probable")),"Extremo"))))</f>
        <v>Extremo</v>
      </c>
      <c r="AS95" s="840"/>
      <c r="AT95" s="845" t="s">
        <v>9</v>
      </c>
    </row>
    <row r="96" spans="2:46" s="396" customFormat="1" ht="163.5" customHeight="1" x14ac:dyDescent="0.3">
      <c r="B96" s="949"/>
      <c r="C96" s="865"/>
      <c r="D96" s="867"/>
      <c r="E96" s="867"/>
      <c r="F96" s="867"/>
      <c r="G96" s="419" t="s">
        <v>1199</v>
      </c>
      <c r="H96" s="386" t="s">
        <v>630</v>
      </c>
      <c r="I96" s="419" t="s">
        <v>1198</v>
      </c>
      <c r="J96" s="419" t="s">
        <v>1195</v>
      </c>
      <c r="K96" s="419" t="s">
        <v>1196</v>
      </c>
      <c r="L96" s="419" t="s">
        <v>1197</v>
      </c>
      <c r="M96" s="420" t="s">
        <v>1194</v>
      </c>
      <c r="N96" s="397" t="s">
        <v>204</v>
      </c>
      <c r="O96" s="398">
        <f t="shared" si="0"/>
        <v>15</v>
      </c>
      <c r="P96" s="399" t="s">
        <v>214</v>
      </c>
      <c r="Q96" s="398">
        <f t="shared" si="1"/>
        <v>0</v>
      </c>
      <c r="R96" s="399" t="s">
        <v>206</v>
      </c>
      <c r="S96" s="398">
        <f t="shared" si="2"/>
        <v>15</v>
      </c>
      <c r="T96" s="399" t="s">
        <v>60</v>
      </c>
      <c r="U96" s="398">
        <f t="shared" si="30"/>
        <v>15</v>
      </c>
      <c r="V96" s="399" t="s">
        <v>207</v>
      </c>
      <c r="W96" s="398">
        <f t="shared" si="31"/>
        <v>15</v>
      </c>
      <c r="X96" s="399" t="s">
        <v>208</v>
      </c>
      <c r="Y96" s="398">
        <f t="shared" si="5"/>
        <v>15</v>
      </c>
      <c r="Z96" s="399" t="s">
        <v>209</v>
      </c>
      <c r="AA96" s="398">
        <f t="shared" si="32"/>
        <v>10</v>
      </c>
      <c r="AB96" s="434">
        <f t="shared" si="33"/>
        <v>85</v>
      </c>
      <c r="AC96" s="400" t="str">
        <f t="shared" si="34"/>
        <v>Débil</v>
      </c>
      <c r="AD96" s="401" t="s">
        <v>63</v>
      </c>
      <c r="AE96" s="402" t="str">
        <f t="shared" si="9"/>
        <v>Débil</v>
      </c>
      <c r="AF96" s="403" t="str">
        <f t="shared" si="35"/>
        <v>0</v>
      </c>
      <c r="AG96" s="862"/>
      <c r="AH96" s="850"/>
      <c r="AI96" s="840"/>
      <c r="AJ96" s="841"/>
      <c r="AK96" s="857"/>
      <c r="AL96" s="859"/>
      <c r="AM96" s="857"/>
      <c r="AN96" s="841"/>
      <c r="AO96" s="840"/>
      <c r="AP96" s="840"/>
      <c r="AQ96" s="843"/>
      <c r="AR96" s="840"/>
      <c r="AS96" s="840"/>
      <c r="AT96" s="845"/>
    </row>
    <row r="97" spans="2:46" s="396" customFormat="1" ht="25.5" customHeight="1" thickBot="1" x14ac:dyDescent="0.35">
      <c r="B97" s="949"/>
      <c r="C97" s="865"/>
      <c r="D97" s="867"/>
      <c r="E97" s="867"/>
      <c r="F97" s="867"/>
      <c r="G97" s="419"/>
      <c r="H97" s="386"/>
      <c r="I97" s="419"/>
      <c r="J97" s="419"/>
      <c r="K97" s="419"/>
      <c r="L97" s="419"/>
      <c r="M97" s="420"/>
      <c r="N97" s="397"/>
      <c r="O97" s="398" t="b">
        <f t="shared" si="0"/>
        <v>0</v>
      </c>
      <c r="P97" s="399"/>
      <c r="Q97" s="398" t="b">
        <f t="shared" si="1"/>
        <v>0</v>
      </c>
      <c r="R97" s="399"/>
      <c r="S97" s="398" t="b">
        <f t="shared" si="2"/>
        <v>0</v>
      </c>
      <c r="T97" s="399"/>
      <c r="U97" s="398" t="b">
        <f t="shared" si="30"/>
        <v>0</v>
      </c>
      <c r="V97" s="399"/>
      <c r="W97" s="398" t="b">
        <f t="shared" si="31"/>
        <v>0</v>
      </c>
      <c r="X97" s="399"/>
      <c r="Y97" s="398" t="b">
        <f t="shared" si="5"/>
        <v>0</v>
      </c>
      <c r="Z97" s="399"/>
      <c r="AA97" s="398" t="b">
        <f t="shared" si="32"/>
        <v>0</v>
      </c>
      <c r="AB97" s="434">
        <f t="shared" si="33"/>
        <v>0</v>
      </c>
      <c r="AC97" s="400" t="str">
        <f t="shared" si="34"/>
        <v>Débil</v>
      </c>
      <c r="AD97" s="401"/>
      <c r="AE97" s="402" t="str">
        <f t="shared" si="9"/>
        <v>Débil</v>
      </c>
      <c r="AF97" s="403" t="str">
        <f t="shared" si="35"/>
        <v>0</v>
      </c>
      <c r="AG97" s="863"/>
      <c r="AH97" s="850"/>
      <c r="AI97" s="840"/>
      <c r="AJ97" s="841"/>
      <c r="AK97" s="857"/>
      <c r="AL97" s="860"/>
      <c r="AM97" s="857"/>
      <c r="AN97" s="841"/>
      <c r="AO97" s="840"/>
      <c r="AP97" s="840"/>
      <c r="AQ97" s="844"/>
      <c r="AR97" s="840"/>
      <c r="AS97" s="840"/>
      <c r="AT97" s="845"/>
    </row>
    <row r="98" spans="2:46" s="396" customFormat="1" ht="163.5" customHeight="1" x14ac:dyDescent="0.3">
      <c r="B98" s="949">
        <v>30</v>
      </c>
      <c r="C98" s="865" t="str">
        <f>'3-IDENTIFICACIÓN DEL RIESGO'!B40</f>
        <v>Acceso a la Propiedad de la Tierra y los Territorios</v>
      </c>
      <c r="D98" s="867" t="str">
        <f>'3-IDENTIFICACIÓN DEL RIESGO'!E40</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98" s="867" t="str">
        <f>'3-IDENTIFICACIÓN DEL RIESGO'!G40</f>
        <v>Demoras en ejecutar las etapas propias del procedimiento de  revocatoria por causas internas</v>
      </c>
      <c r="F98" s="867"/>
      <c r="G98" s="419" t="s">
        <v>1199</v>
      </c>
      <c r="H98" s="386" t="s">
        <v>630</v>
      </c>
      <c r="I98" s="419" t="s">
        <v>1209</v>
      </c>
      <c r="J98" s="419" t="s">
        <v>1210</v>
      </c>
      <c r="K98" s="419" t="s">
        <v>1211</v>
      </c>
      <c r="L98" s="419" t="s">
        <v>1208</v>
      </c>
      <c r="M98" s="420" t="s">
        <v>1207</v>
      </c>
      <c r="N98" s="397" t="s">
        <v>204</v>
      </c>
      <c r="O98" s="398">
        <f t="shared" si="0"/>
        <v>15</v>
      </c>
      <c r="P98" s="399" t="s">
        <v>214</v>
      </c>
      <c r="Q98" s="398">
        <f t="shared" si="1"/>
        <v>0</v>
      </c>
      <c r="R98" s="399" t="s">
        <v>206</v>
      </c>
      <c r="S98" s="398">
        <f t="shared" si="2"/>
        <v>15</v>
      </c>
      <c r="T98" s="399" t="s">
        <v>60</v>
      </c>
      <c r="U98" s="398">
        <f t="shared" si="30"/>
        <v>15</v>
      </c>
      <c r="V98" s="399" t="s">
        <v>207</v>
      </c>
      <c r="W98" s="398">
        <f t="shared" si="31"/>
        <v>15</v>
      </c>
      <c r="X98" s="399" t="s">
        <v>208</v>
      </c>
      <c r="Y98" s="398">
        <f t="shared" si="5"/>
        <v>15</v>
      </c>
      <c r="Z98" s="399" t="s">
        <v>209</v>
      </c>
      <c r="AA98" s="398">
        <f t="shared" si="32"/>
        <v>10</v>
      </c>
      <c r="AB98" s="434">
        <f t="shared" si="33"/>
        <v>85</v>
      </c>
      <c r="AC98" s="400" t="str">
        <f t="shared" si="34"/>
        <v>Débil</v>
      </c>
      <c r="AD98" s="401" t="s">
        <v>63</v>
      </c>
      <c r="AE98" s="402" t="str">
        <f t="shared" si="9"/>
        <v>Débil</v>
      </c>
      <c r="AF98" s="403" t="str">
        <f t="shared" si="35"/>
        <v>0</v>
      </c>
      <c r="AG98" s="861">
        <v>2</v>
      </c>
      <c r="AH98" s="850">
        <f>(AF98+AF99+AF100)/AG98</f>
        <v>0</v>
      </c>
      <c r="AI98" s="840" t="str">
        <f>IF(AH98&lt;50,"Débil",IF(AH98&lt;=99,"Moderado",IF(AH98=100,"Fuerte",IF(AH98="","ERROR"))))</f>
        <v>Débil</v>
      </c>
      <c r="AJ98" s="841" t="s">
        <v>162</v>
      </c>
      <c r="AK98" s="840">
        <f>IF(AI98="Débil",0,IF(AND(AI98="Moderado",AJ98="Directamente"),1,IF(AND(AI98="Moderado",AJ98="No disminuye"),0,IF(AND(AI98="Fuerte",AJ98="Directamente"),2,IF(AND(AI98="Fuerte",AJ98="No disminuye"),0)))))</f>
        <v>0</v>
      </c>
      <c r="AL98" s="842">
        <f>'4-VALORACIÓN DEL RIESGO'!P39-'5-CONTROLES'!AK98:AK100</f>
        <v>5</v>
      </c>
      <c r="AM98" s="840" t="str">
        <f>IF(AL98=5,"Casi Seguro",IF(AL98=4,"Probable",IF(AL98=3,"Posible",IF(AL98=2,"Improbable",IF(AL98=1,"Rara Vez",IF(AL98=0,"Rara Vez",IF(AL98&lt;0,"Rara Vez")))))))</f>
        <v>Casi Seguro</v>
      </c>
      <c r="AN98" s="841" t="s">
        <v>164</v>
      </c>
      <c r="AO98" s="840">
        <f>IF(AI98="Débil",0,IF(AND(AI98="Moderado",AN98="Directamente"),1,IF(AND(AI98="Moderado",AN98="Indirectamente"),0,IF(AND(AI98="Moderado",AN98="No disminuye"),0,IF(AND(AI98="Fuerte",AN98="Directamente"),2,IF(AND(AI98="Fuerte",AN98="Indirectamente"),1,IF(AND(AI98="Fuerte",AN98="No disminuye"),0)))))))</f>
        <v>0</v>
      </c>
      <c r="AP98" s="840">
        <f>'4-VALORACIÓN DEL RIESGO'!Z39-'5-CONTROLES'!AO98:AO100</f>
        <v>5</v>
      </c>
      <c r="AQ98" s="842" t="str">
        <f>IF(AP98&lt;=1,"Insignificante",IF(AP98=2,"Menor",IF(AP98=3,"Moderado",IF(AP98=4,"Mayor",IF(AP98&gt;=5,"Catastrófico")))))</f>
        <v>Catastrófico</v>
      </c>
      <c r="AR98" s="840" t="str">
        <f t="shared" ref="AR98" si="45">IF(OR(AND(AQ98="Insignificante",AM98="Rara Vez"),AND(AQ98="Insignificante",AM98="Improbable"),AND(AQ98="Insignificante",AM98="Posible"),AND(AQ98="Menor",AM98="Rara Vez"),AND(AQ98="Menor",AM98="Improbable")),"Bajo",IF(OR(AND(AQ98="Insignificante",AM98="Probable"),AND(AQ98="Menor",AM98="Posible"),AND(AQ98="Moderado",AM98="Rara Vez"),AND(AQ98="Moderado",AM98="Improbable")),"Moderado",IF(OR(AND(AQ98="Menor",AM98="Probable"),AND(AQ98="Menor",AM98="Casi Seguro"),AND(AQ98="Mayor",AM98="Improbable"),AND(AQ98="Mayor",AM98="Rara Vez"),AND(AQ98="Moderado",AM98="Probable"),AND(AQ98="Insignificante",AM98="Casi Seguro"),AND(AQ98="Moderado",AM98="Posible")),"Alto",IF(OR(AND(AQ98="Moderado",AM98="Casi Seguro"),AND(AQ98="Mayor",AM98="Posible"),AND(AQ98="Mayor",AM98="Probable"),AND(AQ98="Mayor",AM98="Casi Seguro"),AND(AQ98="Catastrófico",AM98="Rara Vez"),AND(AQ98="Catastrófico",AM98="Improbable"),AND(AQ98="Catastrófico",AM98="Posible"),AND(AQ98="Catastrófico",AM98="Casi Seguro"),AND(AQ98="Catastrófico",AM98="Probable")),"Extremo"))))</f>
        <v>Extremo</v>
      </c>
      <c r="AS98" s="840"/>
      <c r="AT98" s="845" t="s">
        <v>9</v>
      </c>
    </row>
    <row r="99" spans="2:46" s="396" customFormat="1" ht="163.5" customHeight="1" x14ac:dyDescent="0.3">
      <c r="B99" s="949"/>
      <c r="C99" s="865"/>
      <c r="D99" s="867"/>
      <c r="E99" s="867"/>
      <c r="F99" s="867"/>
      <c r="G99" s="419" t="s">
        <v>1199</v>
      </c>
      <c r="H99" s="386" t="s">
        <v>632</v>
      </c>
      <c r="I99" s="419" t="s">
        <v>1212</v>
      </c>
      <c r="J99" s="419" t="s">
        <v>1213</v>
      </c>
      <c r="K99" s="419" t="s">
        <v>1214</v>
      </c>
      <c r="L99" s="419" t="s">
        <v>1206</v>
      </c>
      <c r="M99" s="420" t="s">
        <v>1193</v>
      </c>
      <c r="N99" s="397" t="s">
        <v>236</v>
      </c>
      <c r="O99" s="398">
        <f t="shared" si="0"/>
        <v>0</v>
      </c>
      <c r="P99" s="399" t="s">
        <v>214</v>
      </c>
      <c r="Q99" s="398">
        <f t="shared" si="1"/>
        <v>0</v>
      </c>
      <c r="R99" s="399" t="s">
        <v>239</v>
      </c>
      <c r="S99" s="398">
        <f t="shared" si="2"/>
        <v>0</v>
      </c>
      <c r="T99" s="399" t="s">
        <v>210</v>
      </c>
      <c r="U99" s="398">
        <f t="shared" si="30"/>
        <v>10</v>
      </c>
      <c r="V99" s="399" t="s">
        <v>207</v>
      </c>
      <c r="W99" s="398">
        <f t="shared" si="31"/>
        <v>15</v>
      </c>
      <c r="X99" s="399" t="s">
        <v>208</v>
      </c>
      <c r="Y99" s="398">
        <f t="shared" si="5"/>
        <v>15</v>
      </c>
      <c r="Z99" s="399" t="s">
        <v>209</v>
      </c>
      <c r="AA99" s="398">
        <f t="shared" si="32"/>
        <v>10</v>
      </c>
      <c r="AB99" s="434">
        <f t="shared" si="33"/>
        <v>50</v>
      </c>
      <c r="AC99" s="400" t="str">
        <f t="shared" si="34"/>
        <v>Débil</v>
      </c>
      <c r="AD99" s="401" t="s">
        <v>57</v>
      </c>
      <c r="AE99" s="402" t="str">
        <f t="shared" si="9"/>
        <v>Débil</v>
      </c>
      <c r="AF99" s="403" t="str">
        <f t="shared" si="35"/>
        <v>0</v>
      </c>
      <c r="AG99" s="862"/>
      <c r="AH99" s="850"/>
      <c r="AI99" s="840"/>
      <c r="AJ99" s="841"/>
      <c r="AK99" s="840"/>
      <c r="AL99" s="843"/>
      <c r="AM99" s="840"/>
      <c r="AN99" s="841"/>
      <c r="AO99" s="840"/>
      <c r="AP99" s="840"/>
      <c r="AQ99" s="843"/>
      <c r="AR99" s="840"/>
      <c r="AS99" s="840"/>
      <c r="AT99" s="845"/>
    </row>
    <row r="100" spans="2:46" s="396" customFormat="1" ht="25.5" customHeight="1" thickBot="1" x14ac:dyDescent="0.35">
      <c r="B100" s="949"/>
      <c r="C100" s="865"/>
      <c r="D100" s="867"/>
      <c r="E100" s="867"/>
      <c r="F100" s="867"/>
      <c r="G100" s="419"/>
      <c r="H100" s="386"/>
      <c r="I100" s="419"/>
      <c r="J100" s="419"/>
      <c r="K100" s="419"/>
      <c r="L100" s="419"/>
      <c r="M100" s="420"/>
      <c r="N100" s="397"/>
      <c r="O100" s="398" t="b">
        <f t="shared" si="0"/>
        <v>0</v>
      </c>
      <c r="P100" s="399"/>
      <c r="Q100" s="398" t="b">
        <f t="shared" si="1"/>
        <v>0</v>
      </c>
      <c r="R100" s="399"/>
      <c r="S100" s="398" t="b">
        <f t="shared" si="2"/>
        <v>0</v>
      </c>
      <c r="T100" s="399"/>
      <c r="U100" s="398" t="b">
        <f t="shared" si="30"/>
        <v>0</v>
      </c>
      <c r="V100" s="399"/>
      <c r="W100" s="398" t="b">
        <f t="shared" si="31"/>
        <v>0</v>
      </c>
      <c r="X100" s="399"/>
      <c r="Y100" s="398" t="b">
        <f t="shared" si="5"/>
        <v>0</v>
      </c>
      <c r="Z100" s="399"/>
      <c r="AA100" s="398" t="b">
        <f t="shared" si="32"/>
        <v>0</v>
      </c>
      <c r="AB100" s="434">
        <f t="shared" si="33"/>
        <v>0</v>
      </c>
      <c r="AC100" s="400" t="str">
        <f t="shared" si="34"/>
        <v>Débil</v>
      </c>
      <c r="AD100" s="401"/>
      <c r="AE100" s="402" t="str">
        <f t="shared" si="9"/>
        <v>Débil</v>
      </c>
      <c r="AF100" s="403" t="str">
        <f t="shared" si="35"/>
        <v>0</v>
      </c>
      <c r="AG100" s="863"/>
      <c r="AH100" s="850"/>
      <c r="AI100" s="840"/>
      <c r="AJ100" s="841"/>
      <c r="AK100" s="840"/>
      <c r="AL100" s="844"/>
      <c r="AM100" s="840"/>
      <c r="AN100" s="841"/>
      <c r="AO100" s="840"/>
      <c r="AP100" s="840"/>
      <c r="AQ100" s="844"/>
      <c r="AR100" s="840"/>
      <c r="AS100" s="840"/>
      <c r="AT100" s="845"/>
    </row>
    <row r="101" spans="2:46" s="396" customFormat="1" ht="163.5" customHeight="1" x14ac:dyDescent="0.3">
      <c r="B101" s="949">
        <v>31</v>
      </c>
      <c r="C101" s="865" t="str">
        <f>'3-IDENTIFICACIÓN DEL RIESGO'!B41</f>
        <v>Acceso a la Propiedad de la Tierra y los Territorios</v>
      </c>
      <c r="D101" s="867" t="str">
        <f>'3-IDENTIFICACIÓN DEL RIESGO'!E41</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101" s="867" t="str">
        <f>'3-IDENTIFICACIÓN DEL RIESGO'!G41</f>
        <v>Incumplimiento de adjudicación de bienes inmuebles no ocupados, que hacen parte del Fondo Nacional Agrario, en el marco de Políticas del Gobierno</v>
      </c>
      <c r="F101" s="867"/>
      <c r="G101" s="419" t="s">
        <v>1468</v>
      </c>
      <c r="H101" s="386" t="s">
        <v>630</v>
      </c>
      <c r="I101" s="419" t="s">
        <v>1701</v>
      </c>
      <c r="J101" s="419" t="s">
        <v>1702</v>
      </c>
      <c r="K101" s="419" t="s">
        <v>1703</v>
      </c>
      <c r="L101" s="419" t="s">
        <v>1704</v>
      </c>
      <c r="M101" s="420" t="s">
        <v>1697</v>
      </c>
      <c r="N101" s="397" t="s">
        <v>204</v>
      </c>
      <c r="O101" s="398">
        <f t="shared" si="0"/>
        <v>15</v>
      </c>
      <c r="P101" s="399" t="s">
        <v>205</v>
      </c>
      <c r="Q101" s="398">
        <f t="shared" si="1"/>
        <v>15</v>
      </c>
      <c r="R101" s="399" t="s">
        <v>206</v>
      </c>
      <c r="S101" s="398">
        <f t="shared" si="2"/>
        <v>15</v>
      </c>
      <c r="T101" s="399" t="s">
        <v>60</v>
      </c>
      <c r="U101" s="398">
        <f t="shared" si="30"/>
        <v>15</v>
      </c>
      <c r="V101" s="399" t="s">
        <v>207</v>
      </c>
      <c r="W101" s="398">
        <f t="shared" si="31"/>
        <v>15</v>
      </c>
      <c r="X101" s="399" t="s">
        <v>208</v>
      </c>
      <c r="Y101" s="398">
        <f t="shared" si="5"/>
        <v>15</v>
      </c>
      <c r="Z101" s="399" t="s">
        <v>209</v>
      </c>
      <c r="AA101" s="398">
        <f t="shared" si="32"/>
        <v>10</v>
      </c>
      <c r="AB101" s="434">
        <f t="shared" si="33"/>
        <v>100</v>
      </c>
      <c r="AC101" s="400" t="str">
        <f t="shared" si="34"/>
        <v>Fuerte</v>
      </c>
      <c r="AD101" s="401" t="s">
        <v>63</v>
      </c>
      <c r="AE101" s="402" t="str">
        <f t="shared" si="9"/>
        <v>Fuerte</v>
      </c>
      <c r="AF101" s="403" t="str">
        <f t="shared" si="35"/>
        <v>100</v>
      </c>
      <c r="AG101" s="861">
        <v>2</v>
      </c>
      <c r="AH101" s="850">
        <f>(AF101+AF102+AF103)/AG101</f>
        <v>100</v>
      </c>
      <c r="AI101" s="840" t="str">
        <f>IF(AH101&lt;50,"Débil",IF(AH101&lt;=99,"Moderado",IF(AH101=100,"Fuerte",IF(AH101="","ERROR"))))</f>
        <v>Fuerte</v>
      </c>
      <c r="AJ101" s="841" t="s">
        <v>162</v>
      </c>
      <c r="AK101" s="840">
        <f>IF(AI101="Débil",0,IF(AND(AI101="Moderado",AJ101="Directamente"),1,IF(AND(AI101="Moderado",AJ101="No disminuye"),0,IF(AND(AI101="Fuerte",AJ101="Directamente"),2,IF(AND(AI101="Fuerte",AJ101="No disminuye"),0)))))</f>
        <v>2</v>
      </c>
      <c r="AL101" s="842">
        <f>'4-VALORACIÓN DEL RIESGO'!P40-'5-CONTROLES'!AK101:AK103</f>
        <v>2</v>
      </c>
      <c r="AM101" s="840" t="str">
        <f>IF(AL101=5,"Casi Seguro",IF(AL101=4,"Probable",IF(AL101=3,"Posible",IF(AL101=2,"Improbable",IF(AL101=1,"Rara Vez",IF(AL101=0,"Rara Vez",IF(AL101&lt;0,"Rara Vez")))))))</f>
        <v>Improbable</v>
      </c>
      <c r="AN101" s="841" t="s">
        <v>164</v>
      </c>
      <c r="AO101" s="840">
        <f>IF(AI101="Débil",0,IF(AND(AI101="Moderado",AN101="Directamente"),1,IF(AND(AI101="Moderado",AN101="Indirectamente"),0,IF(AND(AI101="Moderado",AN101="No disminuye"),0,IF(AND(AI101="Fuerte",AN101="Directamente"),2,IF(AND(AI101="Fuerte",AN101="Indirectamente"),1,IF(AND(AI101="Fuerte",AN101="No disminuye"),0)))))))</f>
        <v>0</v>
      </c>
      <c r="AP101" s="840">
        <f>'4-VALORACIÓN DEL RIESGO'!Z40-'5-CONTROLES'!AO101:AO103</f>
        <v>5</v>
      </c>
      <c r="AQ101" s="842" t="str">
        <f>IF(AP101&lt;=1,"Insignificante",IF(AP101=2,"Menor",IF(AP101=3,"Moderado",IF(AP101=4,"Mayor",IF(AP101&gt;=5,"Catastrófico")))))</f>
        <v>Catastrófico</v>
      </c>
      <c r="AR101" s="851" t="str">
        <f t="shared" ref="AR101" si="46">IF(OR(AND(AQ101="Insignificante",AM101="Rara Vez"),AND(AQ101="Insignificante",AM101="Improbable"),AND(AQ101="Insignificante",AM101="Posible"),AND(AQ101="Menor",AM101="Rara Vez"),AND(AQ101="Menor",AM101="Improbable")),"Bajo",IF(OR(AND(AQ101="Insignificante",AM101="Probable"),AND(AQ101="Menor",AM101="Posible"),AND(AQ101="Moderado",AM101="Rara Vez"),AND(AQ101="Moderado",AM101="Improbable")),"Moderado",IF(OR(AND(AQ101="Menor",AM101="Probable"),AND(AQ101="Menor",AM101="Casi Seguro"),AND(AQ101="Mayor",AM101="Improbable"),AND(AQ101="Mayor",AM101="Rara Vez"),AND(AQ101="Moderado",AM101="Probable"),AND(AQ101="Insignificante",AM101="Casi Seguro"),AND(AQ101="Moderado",AM101="Posible")),"Alto",IF(OR(AND(AQ101="Moderado",AM101="Casi Seguro"),AND(AQ101="Mayor",AM101="Posible"),AND(AQ101="Mayor",AM101="Probable"),AND(AQ101="Mayor",AM101="Casi Seguro"),AND(AQ101="Catastrófico",AM101="Rara Vez"),AND(AQ101="Catastrófico",AM101="Improbable"),AND(AQ101="Catastrófico",AM101="Posible"),AND(AQ101="Catastrófico",AM101="Casi Seguro"),AND(AQ101="Catastrófico",AM101="Probable")),"Extremo"))))</f>
        <v>Extremo</v>
      </c>
      <c r="AS101" s="852"/>
      <c r="AT101" s="845" t="s">
        <v>9</v>
      </c>
    </row>
    <row r="102" spans="2:46" s="396" customFormat="1" ht="163.5" customHeight="1" x14ac:dyDescent="0.3">
      <c r="B102" s="949"/>
      <c r="C102" s="865"/>
      <c r="D102" s="867"/>
      <c r="E102" s="867"/>
      <c r="F102" s="867"/>
      <c r="G102" s="419" t="s">
        <v>1468</v>
      </c>
      <c r="H102" s="386" t="s">
        <v>630</v>
      </c>
      <c r="I102" s="419" t="s">
        <v>1701</v>
      </c>
      <c r="J102" s="419" t="s">
        <v>1891</v>
      </c>
      <c r="K102" s="419" t="s">
        <v>1699</v>
      </c>
      <c r="L102" s="419" t="s">
        <v>1700</v>
      </c>
      <c r="M102" s="420" t="s">
        <v>1698</v>
      </c>
      <c r="N102" s="397" t="s">
        <v>204</v>
      </c>
      <c r="O102" s="398">
        <f t="shared" ref="O102:O165" si="47">IF(N102="Asignado",15,IF(N102="NO asignado",0))</f>
        <v>15</v>
      </c>
      <c r="P102" s="399" t="s">
        <v>205</v>
      </c>
      <c r="Q102" s="398">
        <f t="shared" ref="Q102:Q165" si="48">IF(P102="Adecuado",15,IF(P102="Inadecuado",0))</f>
        <v>15</v>
      </c>
      <c r="R102" s="399" t="s">
        <v>206</v>
      </c>
      <c r="S102" s="398">
        <f t="shared" ref="S102:S165" si="49">IF(R102="Oportuna",15,IF(R102="Inoportuna",0))</f>
        <v>15</v>
      </c>
      <c r="T102" s="399" t="s">
        <v>60</v>
      </c>
      <c r="U102" s="398">
        <f t="shared" si="30"/>
        <v>15</v>
      </c>
      <c r="V102" s="399" t="s">
        <v>207</v>
      </c>
      <c r="W102" s="398">
        <f t="shared" si="31"/>
        <v>15</v>
      </c>
      <c r="X102" s="399" t="s">
        <v>208</v>
      </c>
      <c r="Y102" s="398">
        <f t="shared" ref="Y102:Y165" si="50">IF(X102="Se investigan oportunamente",15,IF(X102="No se investigan oportunamente",0))</f>
        <v>15</v>
      </c>
      <c r="Z102" s="399" t="s">
        <v>209</v>
      </c>
      <c r="AA102" s="398">
        <f t="shared" si="32"/>
        <v>10</v>
      </c>
      <c r="AB102" s="434">
        <f t="shared" si="33"/>
        <v>100</v>
      </c>
      <c r="AC102" s="400" t="str">
        <f t="shared" si="34"/>
        <v>Fuerte</v>
      </c>
      <c r="AD102" s="401" t="s">
        <v>63</v>
      </c>
      <c r="AE102" s="402" t="str">
        <f t="shared" ref="AE102:AE165" si="51">IF(OR(AND(AC102="Fuerte",AD102="Moderado"),AND(AC102="Moderado",AD102="Fuerte"),AND(AC102="Moderado",AD102="Moderado")),"Moderado",IF(OR(AND(AC102="Fuerte",AD102="Débil"),AND(AC102="Moderado",AD102="Débil"),AND(AC102="Débil")),"Débil",IF(AND(AC102="Fuerte",AD102="Fuerte"),"Fuerte")))</f>
        <v>Fuerte</v>
      </c>
      <c r="AF102" s="403" t="str">
        <f t="shared" si="35"/>
        <v>100</v>
      </c>
      <c r="AG102" s="862"/>
      <c r="AH102" s="850"/>
      <c r="AI102" s="840"/>
      <c r="AJ102" s="841"/>
      <c r="AK102" s="840"/>
      <c r="AL102" s="843"/>
      <c r="AM102" s="840"/>
      <c r="AN102" s="841"/>
      <c r="AO102" s="840"/>
      <c r="AP102" s="840"/>
      <c r="AQ102" s="843"/>
      <c r="AR102" s="853"/>
      <c r="AS102" s="854"/>
      <c r="AT102" s="845"/>
    </row>
    <row r="103" spans="2:46" s="396" customFormat="1" ht="22.5" customHeight="1" thickBot="1" x14ac:dyDescent="0.35">
      <c r="B103" s="949"/>
      <c r="C103" s="865"/>
      <c r="D103" s="867"/>
      <c r="E103" s="867"/>
      <c r="F103" s="867"/>
      <c r="G103" s="419"/>
      <c r="H103" s="386"/>
      <c r="I103" s="419"/>
      <c r="J103" s="419"/>
      <c r="K103" s="419"/>
      <c r="L103" s="419"/>
      <c r="M103" s="420"/>
      <c r="N103" s="397"/>
      <c r="O103" s="398" t="b">
        <f t="shared" si="47"/>
        <v>0</v>
      </c>
      <c r="P103" s="399"/>
      <c r="Q103" s="398" t="b">
        <f t="shared" si="48"/>
        <v>0</v>
      </c>
      <c r="R103" s="399"/>
      <c r="S103" s="398" t="b">
        <f t="shared" si="49"/>
        <v>0</v>
      </c>
      <c r="T103" s="399"/>
      <c r="U103" s="398" t="b">
        <f t="shared" si="30"/>
        <v>0</v>
      </c>
      <c r="V103" s="399"/>
      <c r="W103" s="398" t="b">
        <f t="shared" si="31"/>
        <v>0</v>
      </c>
      <c r="X103" s="399"/>
      <c r="Y103" s="398" t="b">
        <f t="shared" si="50"/>
        <v>0</v>
      </c>
      <c r="Z103" s="399"/>
      <c r="AA103" s="398" t="b">
        <f t="shared" si="32"/>
        <v>0</v>
      </c>
      <c r="AB103" s="434">
        <f t="shared" si="33"/>
        <v>0</v>
      </c>
      <c r="AC103" s="400" t="str">
        <f t="shared" si="34"/>
        <v>Débil</v>
      </c>
      <c r="AD103" s="401"/>
      <c r="AE103" s="402" t="str">
        <f t="shared" si="51"/>
        <v>Débil</v>
      </c>
      <c r="AF103" s="403" t="str">
        <f t="shared" si="35"/>
        <v>0</v>
      </c>
      <c r="AG103" s="863"/>
      <c r="AH103" s="850"/>
      <c r="AI103" s="840"/>
      <c r="AJ103" s="841"/>
      <c r="AK103" s="840"/>
      <c r="AL103" s="844"/>
      <c r="AM103" s="840"/>
      <c r="AN103" s="841"/>
      <c r="AO103" s="840"/>
      <c r="AP103" s="840"/>
      <c r="AQ103" s="844"/>
      <c r="AR103" s="855"/>
      <c r="AS103" s="856"/>
      <c r="AT103" s="845"/>
    </row>
    <row r="104" spans="2:46" s="396" customFormat="1" ht="163.5" customHeight="1" x14ac:dyDescent="0.3">
      <c r="B104" s="949">
        <v>32</v>
      </c>
      <c r="C104" s="865" t="str">
        <f>'3-IDENTIFICACIÓN DEL RIESGO'!B42</f>
        <v>Acceso a la Propiedad de la Tierra y los Territorios</v>
      </c>
      <c r="D104" s="867" t="str">
        <f>'3-IDENTIFICACIÓN DEL RIESGO'!E42</f>
        <v>1. Dirección de Acceso a Tierras.
2. Subdirección de Acceso a Tierras por Demanda y Descongestión.
3. Subdirección de Acceso a Tierras en Zonas Focalizadas.
4. Subdirección de Administración de Tierras de la Nación.
5. Dirección de Asuntos Étnicos.
6. Subdirección de Asuntos Étnicos.</v>
      </c>
      <c r="E104" s="867" t="str">
        <f>'3-IDENTIFICACIÓN DEL RIESGO'!G42</f>
        <v>Redireccionamiento equivocado de las solicitudes que ingresan a la DAT.</v>
      </c>
      <c r="F104" s="867"/>
      <c r="G104" s="419" t="s">
        <v>1468</v>
      </c>
      <c r="H104" s="386" t="s">
        <v>631</v>
      </c>
      <c r="I104" s="419" t="s">
        <v>1465</v>
      </c>
      <c r="J104" s="419" t="s">
        <v>1464</v>
      </c>
      <c r="K104" s="419" t="s">
        <v>1467</v>
      </c>
      <c r="L104" s="419" t="s">
        <v>1463</v>
      </c>
      <c r="M104" s="420" t="s">
        <v>1466</v>
      </c>
      <c r="N104" s="397" t="s">
        <v>236</v>
      </c>
      <c r="O104" s="398">
        <f t="shared" si="47"/>
        <v>0</v>
      </c>
      <c r="P104" s="399" t="s">
        <v>214</v>
      </c>
      <c r="Q104" s="398">
        <f t="shared" si="48"/>
        <v>0</v>
      </c>
      <c r="R104" s="399" t="s">
        <v>239</v>
      </c>
      <c r="S104" s="398">
        <f t="shared" si="49"/>
        <v>0</v>
      </c>
      <c r="T104" s="399" t="s">
        <v>60</v>
      </c>
      <c r="U104" s="398">
        <f t="shared" si="30"/>
        <v>15</v>
      </c>
      <c r="V104" s="399" t="s">
        <v>207</v>
      </c>
      <c r="W104" s="398">
        <f t="shared" si="31"/>
        <v>15</v>
      </c>
      <c r="X104" s="399" t="s">
        <v>208</v>
      </c>
      <c r="Y104" s="398">
        <f t="shared" si="50"/>
        <v>15</v>
      </c>
      <c r="Z104" s="399" t="s">
        <v>209</v>
      </c>
      <c r="AA104" s="398">
        <f t="shared" si="32"/>
        <v>10</v>
      </c>
      <c r="AB104" s="434">
        <f t="shared" si="33"/>
        <v>55</v>
      </c>
      <c r="AC104" s="400" t="str">
        <f t="shared" si="34"/>
        <v>Débil</v>
      </c>
      <c r="AD104" s="401" t="s">
        <v>57</v>
      </c>
      <c r="AE104" s="402" t="str">
        <f t="shared" si="51"/>
        <v>Débil</v>
      </c>
      <c r="AF104" s="403" t="str">
        <f t="shared" si="35"/>
        <v>0</v>
      </c>
      <c r="AG104" s="861">
        <v>1</v>
      </c>
      <c r="AH104" s="850">
        <f>(AF104+AF105+AF106)/AG104</f>
        <v>0</v>
      </c>
      <c r="AI104" s="840" t="str">
        <f>IF(AH104&lt;50,"Débil",IF(AH104&lt;=99,"Moderado",IF(AH104=100,"Fuerte",IF(AH104="","ERROR"))))</f>
        <v>Débil</v>
      </c>
      <c r="AJ104" s="841" t="s">
        <v>162</v>
      </c>
      <c r="AK104" s="840">
        <f>IF(AI104="Débil",0,IF(AND(AI104="Moderado",AJ104="Directamente"),1,IF(AND(AI104="Moderado",AJ104="No disminuye"),0,IF(AND(AI104="Fuerte",AJ104="Directamente"),2,IF(AND(AI104="Fuerte",AJ104="No disminuye"),0)))))</f>
        <v>0</v>
      </c>
      <c r="AL104" s="842">
        <f>'4-VALORACIÓN DEL RIESGO'!P41-'5-CONTROLES'!AK104:AK106</f>
        <v>5</v>
      </c>
      <c r="AM104" s="840" t="str">
        <f>IF(AL104=5,"Casi Seguro",IF(AL104=4,"Probable",IF(AL104=3,"Posible",IF(AL104=2,"Improbable",IF(AL104=1,"Rara Vez",IF(AL104=0,"Rara Vez",IF(AL104&lt;0,"Rara Vez")))))))</f>
        <v>Casi Seguro</v>
      </c>
      <c r="AN104" s="841" t="s">
        <v>164</v>
      </c>
      <c r="AO104" s="840">
        <f>IF(AI104="Débil",0,IF(AND(AI104="Moderado",AN104="Directamente"),1,IF(AND(AI104="Moderado",AN104="Indirectamente"),0,IF(AND(AI104="Moderado",AN104="No disminuye"),0,IF(AND(AI104="Fuerte",AN104="Directamente"),2,IF(AND(AI104="Fuerte",AN104="Indirectamente"),1,IF(AND(AI104="Fuerte",AN104="No disminuye"),0)))))))</f>
        <v>0</v>
      </c>
      <c r="AP104" s="840">
        <f>'4-VALORACIÓN DEL RIESGO'!Z41-'5-CONTROLES'!AO104:AO106</f>
        <v>5</v>
      </c>
      <c r="AQ104" s="842" t="str">
        <f>IF(AP104&lt;=1,"Insignificante",IF(AP104=2,"Menor",IF(AP104=3,"Moderado",IF(AP104=4,"Mayor",IF(AP104&gt;=5,"Catastrófico")))))</f>
        <v>Catastrófico</v>
      </c>
      <c r="AR104" s="840" t="str">
        <f t="shared" ref="AR104" si="52">IF(OR(AND(AQ104="Insignificante",AM104="Rara Vez"),AND(AQ104="Insignificante",AM104="Improbable"),AND(AQ104="Insignificante",AM104="Posible"),AND(AQ104="Menor",AM104="Rara Vez"),AND(AQ104="Menor",AM104="Improbable")),"Bajo",IF(OR(AND(AQ104="Insignificante",AM104="Probable"),AND(AQ104="Menor",AM104="Posible"),AND(AQ104="Moderado",AM104="Rara Vez"),AND(AQ104="Moderado",AM104="Improbable")),"Moderado",IF(OR(AND(AQ104="Menor",AM104="Probable"),AND(AQ104="Menor",AM104="Casi Seguro"),AND(AQ104="Mayor",AM104="Improbable"),AND(AQ104="Mayor",AM104="Rara Vez"),AND(AQ104="Moderado",AM104="Probable"),AND(AQ104="Insignificante",AM104="Casi Seguro"),AND(AQ104="Moderado",AM104="Posible")),"Alto",IF(OR(AND(AQ104="Moderado",AM104="Casi Seguro"),AND(AQ104="Mayor",AM104="Posible"),AND(AQ104="Mayor",AM104="Probable"),AND(AQ104="Mayor",AM104="Casi Seguro"),AND(AQ104="Catastrófico",AM104="Rara Vez"),AND(AQ104="Catastrófico",AM104="Improbable"),AND(AQ104="Catastrófico",AM104="Posible"),AND(AQ104="Catastrófico",AM104="Casi Seguro"),AND(AQ104="Catastrófico",AM104="Probable")),"Extremo"))))</f>
        <v>Extremo</v>
      </c>
      <c r="AS104" s="840"/>
      <c r="AT104" s="845" t="s">
        <v>9</v>
      </c>
    </row>
    <row r="105" spans="2:46" s="396" customFormat="1" ht="24" customHeight="1" x14ac:dyDescent="0.3">
      <c r="B105" s="949"/>
      <c r="C105" s="865"/>
      <c r="D105" s="867"/>
      <c r="E105" s="867"/>
      <c r="F105" s="867"/>
      <c r="G105" s="419"/>
      <c r="H105" s="386"/>
      <c r="I105" s="419"/>
      <c r="J105" s="419"/>
      <c r="K105" s="419"/>
      <c r="L105" s="419"/>
      <c r="M105" s="420"/>
      <c r="N105" s="397"/>
      <c r="O105" s="398" t="b">
        <f t="shared" si="47"/>
        <v>0</v>
      </c>
      <c r="P105" s="399"/>
      <c r="Q105" s="398" t="b">
        <f t="shared" si="48"/>
        <v>0</v>
      </c>
      <c r="R105" s="399"/>
      <c r="S105" s="398" t="b">
        <f t="shared" si="49"/>
        <v>0</v>
      </c>
      <c r="T105" s="399"/>
      <c r="U105" s="398" t="b">
        <f t="shared" si="30"/>
        <v>0</v>
      </c>
      <c r="V105" s="399"/>
      <c r="W105" s="398" t="b">
        <f t="shared" si="31"/>
        <v>0</v>
      </c>
      <c r="X105" s="399"/>
      <c r="Y105" s="398" t="b">
        <f t="shared" si="50"/>
        <v>0</v>
      </c>
      <c r="Z105" s="399"/>
      <c r="AA105" s="398" t="b">
        <f t="shared" si="32"/>
        <v>0</v>
      </c>
      <c r="AB105" s="434">
        <f t="shared" si="33"/>
        <v>0</v>
      </c>
      <c r="AC105" s="400" t="str">
        <f t="shared" si="34"/>
        <v>Débil</v>
      </c>
      <c r="AD105" s="401"/>
      <c r="AE105" s="402" t="str">
        <f t="shared" si="51"/>
        <v>Débil</v>
      </c>
      <c r="AF105" s="403" t="str">
        <f t="shared" si="35"/>
        <v>0</v>
      </c>
      <c r="AG105" s="862"/>
      <c r="AH105" s="850"/>
      <c r="AI105" s="840"/>
      <c r="AJ105" s="841"/>
      <c r="AK105" s="840"/>
      <c r="AL105" s="843"/>
      <c r="AM105" s="840"/>
      <c r="AN105" s="841"/>
      <c r="AO105" s="840"/>
      <c r="AP105" s="840"/>
      <c r="AQ105" s="843"/>
      <c r="AR105" s="840"/>
      <c r="AS105" s="840"/>
      <c r="AT105" s="845"/>
    </row>
    <row r="106" spans="2:46" s="396" customFormat="1" ht="24" customHeight="1" thickBot="1" x14ac:dyDescent="0.35">
      <c r="B106" s="949"/>
      <c r="C106" s="865"/>
      <c r="D106" s="867"/>
      <c r="E106" s="867"/>
      <c r="F106" s="867"/>
      <c r="G106" s="419"/>
      <c r="H106" s="386"/>
      <c r="I106" s="419"/>
      <c r="J106" s="419"/>
      <c r="K106" s="419"/>
      <c r="L106" s="419"/>
      <c r="M106" s="420"/>
      <c r="N106" s="397"/>
      <c r="O106" s="398" t="b">
        <f t="shared" si="47"/>
        <v>0</v>
      </c>
      <c r="P106" s="399"/>
      <c r="Q106" s="398" t="b">
        <f t="shared" si="48"/>
        <v>0</v>
      </c>
      <c r="R106" s="399"/>
      <c r="S106" s="398" t="b">
        <f t="shared" si="49"/>
        <v>0</v>
      </c>
      <c r="T106" s="399"/>
      <c r="U106" s="398" t="b">
        <f t="shared" si="30"/>
        <v>0</v>
      </c>
      <c r="V106" s="399"/>
      <c r="W106" s="398" t="b">
        <f t="shared" si="31"/>
        <v>0</v>
      </c>
      <c r="X106" s="399"/>
      <c r="Y106" s="398" t="b">
        <f t="shared" si="50"/>
        <v>0</v>
      </c>
      <c r="Z106" s="399"/>
      <c r="AA106" s="398" t="b">
        <f t="shared" si="32"/>
        <v>0</v>
      </c>
      <c r="AB106" s="434">
        <f t="shared" si="33"/>
        <v>0</v>
      </c>
      <c r="AC106" s="400" t="str">
        <f t="shared" si="34"/>
        <v>Débil</v>
      </c>
      <c r="AD106" s="401"/>
      <c r="AE106" s="402" t="str">
        <f t="shared" si="51"/>
        <v>Débil</v>
      </c>
      <c r="AF106" s="403" t="str">
        <f t="shared" si="35"/>
        <v>0</v>
      </c>
      <c r="AG106" s="863"/>
      <c r="AH106" s="850"/>
      <c r="AI106" s="840"/>
      <c r="AJ106" s="841"/>
      <c r="AK106" s="840"/>
      <c r="AL106" s="844"/>
      <c r="AM106" s="840"/>
      <c r="AN106" s="841"/>
      <c r="AO106" s="840"/>
      <c r="AP106" s="840"/>
      <c r="AQ106" s="844"/>
      <c r="AR106" s="840"/>
      <c r="AS106" s="840"/>
      <c r="AT106" s="845"/>
    </row>
    <row r="107" spans="2:46" s="396" customFormat="1" ht="163.5" customHeight="1" x14ac:dyDescent="0.3">
      <c r="B107" s="949">
        <v>33</v>
      </c>
      <c r="C107" s="865" t="str">
        <f>'3-IDENTIFICACIÓN DEL RIESGO'!B43</f>
        <v>Administración de Tierras.</v>
      </c>
      <c r="D107" s="867" t="str">
        <f>'3-IDENTIFICACIÓN DEL RIESGO'!E43</f>
        <v>1. Dirección de Acceso a Tierras.
2. Subdirección de Administración de Tierras de la Nación.
3. Dirección de Asuntos Étnicos.</v>
      </c>
      <c r="E107" s="867" t="str">
        <f>'3-IDENTIFICACIÓN DEL RIESGO'!G43</f>
        <v>Inventario de predios desactualizado de Fondo de Tierras para la Reforma Rural Integral</v>
      </c>
      <c r="F107" s="867"/>
      <c r="G107" s="419" t="s">
        <v>1710</v>
      </c>
      <c r="H107" s="386" t="s">
        <v>630</v>
      </c>
      <c r="I107" s="419" t="s">
        <v>1709</v>
      </c>
      <c r="J107" s="419" t="s">
        <v>1706</v>
      </c>
      <c r="K107" s="419" t="s">
        <v>1707</v>
      </c>
      <c r="L107" s="419" t="s">
        <v>1708</v>
      </c>
      <c r="M107" s="420" t="s">
        <v>1705</v>
      </c>
      <c r="N107" s="397" t="s">
        <v>204</v>
      </c>
      <c r="O107" s="398">
        <f t="shared" si="47"/>
        <v>15</v>
      </c>
      <c r="P107" s="399" t="s">
        <v>205</v>
      </c>
      <c r="Q107" s="398">
        <f t="shared" si="48"/>
        <v>15</v>
      </c>
      <c r="R107" s="399" t="s">
        <v>239</v>
      </c>
      <c r="S107" s="398">
        <f t="shared" si="49"/>
        <v>0</v>
      </c>
      <c r="T107" s="399" t="s">
        <v>210</v>
      </c>
      <c r="U107" s="398">
        <f t="shared" si="30"/>
        <v>10</v>
      </c>
      <c r="V107" s="399" t="s">
        <v>207</v>
      </c>
      <c r="W107" s="398">
        <f t="shared" si="31"/>
        <v>15</v>
      </c>
      <c r="X107" s="399" t="s">
        <v>212</v>
      </c>
      <c r="Y107" s="398">
        <f t="shared" si="50"/>
        <v>0</v>
      </c>
      <c r="Z107" s="399" t="s">
        <v>209</v>
      </c>
      <c r="AA107" s="398">
        <f t="shared" si="32"/>
        <v>10</v>
      </c>
      <c r="AB107" s="434">
        <f t="shared" si="33"/>
        <v>65</v>
      </c>
      <c r="AC107" s="400" t="str">
        <f t="shared" si="34"/>
        <v>Débil</v>
      </c>
      <c r="AD107" s="401" t="s">
        <v>63</v>
      </c>
      <c r="AE107" s="402" t="str">
        <f t="shared" si="51"/>
        <v>Débil</v>
      </c>
      <c r="AF107" s="403" t="str">
        <f t="shared" si="35"/>
        <v>0</v>
      </c>
      <c r="AG107" s="861">
        <v>1</v>
      </c>
      <c r="AH107" s="850">
        <f>(AF107+AF108+AF109)/AG107</f>
        <v>0</v>
      </c>
      <c r="AI107" s="840" t="str">
        <f>IF(AH107&lt;50,"Débil",IF(AH107&lt;=99,"Moderado",IF(AH107=100,"Fuerte",IF(AH107="","ERROR"))))</f>
        <v>Débil</v>
      </c>
      <c r="AJ107" s="841" t="s">
        <v>162</v>
      </c>
      <c r="AK107" s="840">
        <f>IF(AI107="Débil",0,IF(AND(AI107="Moderado",AJ107="Directamente"),1,IF(AND(AI107="Moderado",AJ107="No disminuye"),0,IF(AND(AI107="Fuerte",AJ107="Directamente"),2,IF(AND(AI107="Fuerte",AJ107="No disminuye"),0)))))</f>
        <v>0</v>
      </c>
      <c r="AL107" s="842">
        <f>'4-VALORACIÓN DEL RIESGO'!P42-'5-CONTROLES'!AK107:AK109</f>
        <v>5</v>
      </c>
      <c r="AM107" s="840" t="str">
        <f>IF(AL107=5,"Casi Seguro",IF(AL107=4,"Probable",IF(AL107=3,"Posible",IF(AL107=2,"Improbable",IF(AL107=1,"Rara Vez",IF(AL107=0,"Rara Vez",IF(AL107&lt;0,"Rara Vez")))))))</f>
        <v>Casi Seguro</v>
      </c>
      <c r="AN107" s="841" t="s">
        <v>164</v>
      </c>
      <c r="AO107" s="840">
        <f>IF(AI107="Débil",0,IF(AND(AI107="Moderado",AN107="Directamente"),1,IF(AND(AI107="Moderado",AN107="Indirectamente"),0,IF(AND(AI107="Moderado",AN107="No disminuye"),0,IF(AND(AI107="Fuerte",AN107="Directamente"),2,IF(AND(AI107="Fuerte",AN107="Indirectamente"),1,IF(AND(AI107="Fuerte",AN107="No disminuye"),0)))))))</f>
        <v>0</v>
      </c>
      <c r="AP107" s="840">
        <f>'4-VALORACIÓN DEL RIESGO'!Z42-'5-CONTROLES'!AO107:AO109</f>
        <v>4</v>
      </c>
      <c r="AQ107" s="842" t="str">
        <f>IF(AP107&lt;=1,"Insignificante",IF(AP107=2,"Menor",IF(AP107=3,"Moderado",IF(AP107=4,"Mayor",IF(AP107&gt;=5,"Catastrófico")))))</f>
        <v>Mayor</v>
      </c>
      <c r="AR107" s="840" t="str">
        <f t="shared" ref="AR107" si="53">IF(OR(AND(AQ107="Insignificante",AM107="Rara Vez"),AND(AQ107="Insignificante",AM107="Improbable"),AND(AQ107="Insignificante",AM107="Posible"),AND(AQ107="Menor",AM107="Rara Vez"),AND(AQ107="Menor",AM107="Improbable")),"Bajo",IF(OR(AND(AQ107="Insignificante",AM107="Probable"),AND(AQ107="Menor",AM107="Posible"),AND(AQ107="Moderado",AM107="Rara Vez"),AND(AQ107="Moderado",AM107="Improbable")),"Moderado",IF(OR(AND(AQ107="Menor",AM107="Probable"),AND(AQ107="Menor",AM107="Casi Seguro"),AND(AQ107="Mayor",AM107="Improbable"),AND(AQ107="Mayor",AM107="Rara Vez"),AND(AQ107="Moderado",AM107="Probable"),AND(AQ107="Insignificante",AM107="Casi Seguro"),AND(AQ107="Moderado",AM107="Posible")),"Alto",IF(OR(AND(AQ107="Moderado",AM107="Casi Seguro"),AND(AQ107="Mayor",AM107="Posible"),AND(AQ107="Mayor",AM107="Probable"),AND(AQ107="Mayor",AM107="Casi Seguro"),AND(AQ107="Catastrófico",AM107="Rara Vez"),AND(AQ107="Catastrófico",AM107="Improbable"),AND(AQ107="Catastrófico",AM107="Posible"),AND(AQ107="Catastrófico",AM107="Casi Seguro"),AND(AQ107="Catastrófico",AM107="Probable")),"Extremo"))))</f>
        <v>Extremo</v>
      </c>
      <c r="AS107" s="840"/>
      <c r="AT107" s="845" t="s">
        <v>9</v>
      </c>
    </row>
    <row r="108" spans="2:46" s="396" customFormat="1" ht="24" customHeight="1" x14ac:dyDescent="0.3">
      <c r="B108" s="949"/>
      <c r="C108" s="865"/>
      <c r="D108" s="867"/>
      <c r="E108" s="867"/>
      <c r="F108" s="867"/>
      <c r="G108" s="419"/>
      <c r="H108" s="386"/>
      <c r="I108" s="419"/>
      <c r="J108" s="419"/>
      <c r="K108" s="419"/>
      <c r="L108" s="419"/>
      <c r="M108" s="420"/>
      <c r="N108" s="397"/>
      <c r="O108" s="398" t="b">
        <f t="shared" si="47"/>
        <v>0</v>
      </c>
      <c r="P108" s="399"/>
      <c r="Q108" s="398" t="b">
        <f t="shared" si="48"/>
        <v>0</v>
      </c>
      <c r="R108" s="399"/>
      <c r="S108" s="398" t="b">
        <f t="shared" si="49"/>
        <v>0</v>
      </c>
      <c r="T108" s="399"/>
      <c r="U108" s="398" t="b">
        <f t="shared" si="30"/>
        <v>0</v>
      </c>
      <c r="V108" s="399"/>
      <c r="W108" s="398" t="b">
        <f t="shared" si="31"/>
        <v>0</v>
      </c>
      <c r="X108" s="399"/>
      <c r="Y108" s="398" t="b">
        <f t="shared" si="50"/>
        <v>0</v>
      </c>
      <c r="Z108" s="399"/>
      <c r="AA108" s="398" t="b">
        <f t="shared" si="32"/>
        <v>0</v>
      </c>
      <c r="AB108" s="434">
        <f t="shared" si="33"/>
        <v>0</v>
      </c>
      <c r="AC108" s="400" t="str">
        <f t="shared" si="34"/>
        <v>Débil</v>
      </c>
      <c r="AD108" s="401"/>
      <c r="AE108" s="402" t="str">
        <f t="shared" si="51"/>
        <v>Débil</v>
      </c>
      <c r="AF108" s="403" t="str">
        <f t="shared" si="35"/>
        <v>0</v>
      </c>
      <c r="AG108" s="862"/>
      <c r="AH108" s="850"/>
      <c r="AI108" s="840"/>
      <c r="AJ108" s="841"/>
      <c r="AK108" s="840"/>
      <c r="AL108" s="843"/>
      <c r="AM108" s="840"/>
      <c r="AN108" s="841"/>
      <c r="AO108" s="840"/>
      <c r="AP108" s="840"/>
      <c r="AQ108" s="843"/>
      <c r="AR108" s="840"/>
      <c r="AS108" s="840"/>
      <c r="AT108" s="845"/>
    </row>
    <row r="109" spans="2:46" s="396" customFormat="1" ht="24" customHeight="1" thickBot="1" x14ac:dyDescent="0.35">
      <c r="B109" s="949"/>
      <c r="C109" s="865"/>
      <c r="D109" s="867"/>
      <c r="E109" s="867"/>
      <c r="F109" s="867"/>
      <c r="G109" s="419"/>
      <c r="H109" s="386"/>
      <c r="I109" s="419"/>
      <c r="J109" s="419"/>
      <c r="K109" s="419"/>
      <c r="L109" s="419"/>
      <c r="M109" s="420"/>
      <c r="N109" s="397"/>
      <c r="O109" s="398" t="b">
        <f t="shared" si="47"/>
        <v>0</v>
      </c>
      <c r="P109" s="399"/>
      <c r="Q109" s="398" t="b">
        <f t="shared" si="48"/>
        <v>0</v>
      </c>
      <c r="R109" s="399"/>
      <c r="S109" s="398" t="b">
        <f t="shared" si="49"/>
        <v>0</v>
      </c>
      <c r="T109" s="399"/>
      <c r="U109" s="398" t="b">
        <f t="shared" si="30"/>
        <v>0</v>
      </c>
      <c r="V109" s="399"/>
      <c r="W109" s="398" t="b">
        <f t="shared" si="31"/>
        <v>0</v>
      </c>
      <c r="X109" s="399"/>
      <c r="Y109" s="398" t="b">
        <f t="shared" si="50"/>
        <v>0</v>
      </c>
      <c r="Z109" s="399"/>
      <c r="AA109" s="398" t="b">
        <f t="shared" si="32"/>
        <v>0</v>
      </c>
      <c r="AB109" s="434">
        <f t="shared" si="33"/>
        <v>0</v>
      </c>
      <c r="AC109" s="400" t="str">
        <f t="shared" si="34"/>
        <v>Débil</v>
      </c>
      <c r="AD109" s="401"/>
      <c r="AE109" s="402" t="str">
        <f t="shared" si="51"/>
        <v>Débil</v>
      </c>
      <c r="AF109" s="403" t="str">
        <f t="shared" si="35"/>
        <v>0</v>
      </c>
      <c r="AG109" s="863"/>
      <c r="AH109" s="850"/>
      <c r="AI109" s="840"/>
      <c r="AJ109" s="841"/>
      <c r="AK109" s="840"/>
      <c r="AL109" s="844"/>
      <c r="AM109" s="840"/>
      <c r="AN109" s="841"/>
      <c r="AO109" s="840"/>
      <c r="AP109" s="840"/>
      <c r="AQ109" s="844"/>
      <c r="AR109" s="840"/>
      <c r="AS109" s="840"/>
      <c r="AT109" s="845"/>
    </row>
    <row r="110" spans="2:46" s="396" customFormat="1" ht="163.5" customHeight="1" x14ac:dyDescent="0.3">
      <c r="B110" s="949">
        <v>34</v>
      </c>
      <c r="C110" s="865" t="str">
        <f>'3-IDENTIFICACIÓN DEL RIESGO'!B44</f>
        <v>Gestión de la Información</v>
      </c>
      <c r="D110" s="867" t="str">
        <f>'3-IDENTIFICACIÓN DEL RIESGO'!E44</f>
        <v>1. Dirección General (Comunicaciones, Topografía).
2.Secretaria General.
3. Dirección de Gestión del Ordenamiento Social de la Propiedad.
4. Subdirección de Sistemas de Información de Tierras.</v>
      </c>
      <c r="E110" s="867" t="str">
        <f>'3-IDENTIFICACIÓN DEL RIESGO'!G44</f>
        <v>Incumplimiento en la entrega de productos y servicios en la construcción de soluciones de software.</v>
      </c>
      <c r="F110" s="867"/>
      <c r="G110" s="419" t="s">
        <v>1333</v>
      </c>
      <c r="H110" s="386" t="s">
        <v>630</v>
      </c>
      <c r="I110" s="419" t="s">
        <v>1332</v>
      </c>
      <c r="J110" s="419" t="s">
        <v>1331</v>
      </c>
      <c r="K110" s="419" t="s">
        <v>1330</v>
      </c>
      <c r="L110" s="419" t="s">
        <v>1329</v>
      </c>
      <c r="M110" s="420" t="s">
        <v>1328</v>
      </c>
      <c r="N110" s="397" t="s">
        <v>204</v>
      </c>
      <c r="O110" s="398">
        <f t="shared" si="47"/>
        <v>15</v>
      </c>
      <c r="P110" s="399" t="s">
        <v>214</v>
      </c>
      <c r="Q110" s="398">
        <f t="shared" si="48"/>
        <v>0</v>
      </c>
      <c r="R110" s="399" t="s">
        <v>206</v>
      </c>
      <c r="S110" s="398">
        <f t="shared" si="49"/>
        <v>15</v>
      </c>
      <c r="T110" s="399" t="s">
        <v>60</v>
      </c>
      <c r="U110" s="398">
        <f t="shared" si="30"/>
        <v>15</v>
      </c>
      <c r="V110" s="399" t="s">
        <v>207</v>
      </c>
      <c r="W110" s="398">
        <f t="shared" si="31"/>
        <v>15</v>
      </c>
      <c r="X110" s="399" t="s">
        <v>208</v>
      </c>
      <c r="Y110" s="398">
        <f t="shared" si="50"/>
        <v>15</v>
      </c>
      <c r="Z110" s="399" t="s">
        <v>209</v>
      </c>
      <c r="AA110" s="398">
        <f t="shared" si="32"/>
        <v>10</v>
      </c>
      <c r="AB110" s="434">
        <f t="shared" si="33"/>
        <v>85</v>
      </c>
      <c r="AC110" s="400" t="str">
        <f t="shared" si="34"/>
        <v>Débil</v>
      </c>
      <c r="AD110" s="401" t="s">
        <v>63</v>
      </c>
      <c r="AE110" s="402" t="str">
        <f t="shared" si="51"/>
        <v>Débil</v>
      </c>
      <c r="AF110" s="403" t="str">
        <f t="shared" si="35"/>
        <v>0</v>
      </c>
      <c r="AG110" s="861">
        <v>2</v>
      </c>
      <c r="AH110" s="850">
        <f>(AF110+AF111+AF112)/AG110</f>
        <v>25</v>
      </c>
      <c r="AI110" s="840" t="str">
        <f>IF(AH110&lt;50,"Débil",IF(AH110&lt;=99,"Moderado",IF(AH110=100,"Fuerte",IF(AH110="","ERROR"))))</f>
        <v>Débil</v>
      </c>
      <c r="AJ110" s="841" t="s">
        <v>162</v>
      </c>
      <c r="AK110" s="840">
        <f>IF(AI110="Débil",0,IF(AND(AI110="Moderado",AJ110="Directamente"),1,IF(AND(AI110="Moderado",AJ110="No disminuye"),0,IF(AND(AI110="Fuerte",AJ110="Directamente"),2,IF(AND(AI110="Fuerte",AJ110="No disminuye"),0)))))</f>
        <v>0</v>
      </c>
      <c r="AL110" s="842">
        <f>'4-VALORACIÓN DEL RIESGO'!P43-'5-CONTROLES'!AK110:AK112</f>
        <v>4.5</v>
      </c>
      <c r="AM110" s="840" t="str">
        <f>IF(AL110&lt;=5,"Casi Seguro",IF(AL110&lt;=4,"Probable",IF(AL110=3,"Posible",IF(AL110=2,"Improbable",IF(AL110=1,"Rara Vez",IF(AL110=0,"Rara Vez",IF(AL110&lt;=0,"Rara Vez")))))))</f>
        <v>Casi Seguro</v>
      </c>
      <c r="AN110" s="841" t="s">
        <v>164</v>
      </c>
      <c r="AO110" s="840">
        <f>IF(AI110="Débil",0,IF(AND(AI110="Moderado",AN110="Directamente"),1,IF(AND(AI110="Moderado",AN110="Indirectamente"),0,IF(AND(AI110="Moderado",AN110="No disminuye"),0,IF(AND(AI110="Fuerte",AN110="Directamente"),2,IF(AND(AI110="Fuerte",AN110="Indirectamente"),1,IF(AND(AI110="Fuerte",AN110="No disminuye"),0)))))))</f>
        <v>0</v>
      </c>
      <c r="AP110" s="840">
        <f>'4-VALORACIÓN DEL RIESGO'!Z43-'5-CONTROLES'!AO110:AO112</f>
        <v>3</v>
      </c>
      <c r="AQ110" s="842" t="str">
        <f>IF(AP110&lt;=1,"Insignificante",IF(AP110=2,"Menor",IF(AP110=3,"Moderado",IF(AP110=4,"Mayor",IF(AP110&gt;=5,"Catastrófico")))))</f>
        <v>Moderado</v>
      </c>
      <c r="AR110" s="840" t="str">
        <f t="shared" ref="AR110" si="54">IF(OR(AND(AQ110="Insignificante",AM110="Rara Vez"),AND(AQ110="Insignificante",AM110="Improbable"),AND(AQ110="Insignificante",AM110="Posible"),AND(AQ110="Menor",AM110="Rara Vez"),AND(AQ110="Menor",AM110="Improbable")),"Bajo",IF(OR(AND(AQ110="Insignificante",AM110="Probable"),AND(AQ110="Menor",AM110="Posible"),AND(AQ110="Moderado",AM110="Rara Vez"),AND(AQ110="Moderado",AM110="Improbable")),"Moderado",IF(OR(AND(AQ110="Menor",AM110="Probable"),AND(AQ110="Menor",AM110="Casi Seguro"),AND(AQ110="Mayor",AM110="Improbable"),AND(AQ110="Mayor",AM110="Rara Vez"),AND(AQ110="Moderado",AM110="Probable"),AND(AQ110="Insignificante",AM110="Casi Seguro"),AND(AQ110="Moderado",AM110="Posible")),"Alto",IF(OR(AND(AQ110="Moderado",AM110="Casi Seguro"),AND(AQ110="Mayor",AM110="Posible"),AND(AQ110="Mayor",AM110="Probable"),AND(AQ110="Mayor",AM110="Casi Seguro"),AND(AQ110="Catastrófico",AM110="Rara Vez"),AND(AQ110="Catastrófico",AM110="Improbable"),AND(AQ110="Catastrófico",AM110="Posible"),AND(AQ110="Catastrófico",AM110="Casi Seguro"),AND(AQ110="Catastrófico",AM110="Probable")),"Extremo"))))</f>
        <v>Extremo</v>
      </c>
      <c r="AS110" s="840"/>
      <c r="AT110" s="845" t="s">
        <v>9</v>
      </c>
    </row>
    <row r="111" spans="2:46" s="396" customFormat="1" ht="163.5" customHeight="1" x14ac:dyDescent="0.3">
      <c r="B111" s="949"/>
      <c r="C111" s="865"/>
      <c r="D111" s="867"/>
      <c r="E111" s="867"/>
      <c r="F111" s="867"/>
      <c r="G111" s="419" t="s">
        <v>1333</v>
      </c>
      <c r="H111" s="386" t="s">
        <v>630</v>
      </c>
      <c r="I111" s="419" t="s">
        <v>1332</v>
      </c>
      <c r="J111" s="419" t="s">
        <v>1336</v>
      </c>
      <c r="K111" s="419" t="s">
        <v>1335</v>
      </c>
      <c r="L111" s="419" t="s">
        <v>1334</v>
      </c>
      <c r="M111" s="420" t="s">
        <v>1327</v>
      </c>
      <c r="N111" s="397" t="s">
        <v>204</v>
      </c>
      <c r="O111" s="398">
        <f t="shared" si="47"/>
        <v>15</v>
      </c>
      <c r="P111" s="399" t="s">
        <v>205</v>
      </c>
      <c r="Q111" s="398">
        <f t="shared" si="48"/>
        <v>15</v>
      </c>
      <c r="R111" s="399" t="s">
        <v>206</v>
      </c>
      <c r="S111" s="398">
        <f t="shared" si="49"/>
        <v>15</v>
      </c>
      <c r="T111" s="399" t="s">
        <v>210</v>
      </c>
      <c r="U111" s="398">
        <f t="shared" si="30"/>
        <v>10</v>
      </c>
      <c r="V111" s="399" t="s">
        <v>207</v>
      </c>
      <c r="W111" s="398">
        <f t="shared" si="31"/>
        <v>15</v>
      </c>
      <c r="X111" s="399" t="s">
        <v>208</v>
      </c>
      <c r="Y111" s="398">
        <f t="shared" si="50"/>
        <v>15</v>
      </c>
      <c r="Z111" s="399" t="s">
        <v>209</v>
      </c>
      <c r="AA111" s="398">
        <f t="shared" si="32"/>
        <v>10</v>
      </c>
      <c r="AB111" s="434">
        <f t="shared" si="33"/>
        <v>95</v>
      </c>
      <c r="AC111" s="400" t="str">
        <f t="shared" si="34"/>
        <v>Moderado</v>
      </c>
      <c r="AD111" s="401" t="s">
        <v>63</v>
      </c>
      <c r="AE111" s="402" t="str">
        <f t="shared" si="51"/>
        <v>Moderado</v>
      </c>
      <c r="AF111" s="403" t="str">
        <f t="shared" si="35"/>
        <v>50</v>
      </c>
      <c r="AG111" s="862"/>
      <c r="AH111" s="850"/>
      <c r="AI111" s="840"/>
      <c r="AJ111" s="841"/>
      <c r="AK111" s="840"/>
      <c r="AL111" s="843"/>
      <c r="AM111" s="840"/>
      <c r="AN111" s="841"/>
      <c r="AO111" s="840"/>
      <c r="AP111" s="840"/>
      <c r="AQ111" s="843"/>
      <c r="AR111" s="840"/>
      <c r="AS111" s="840"/>
      <c r="AT111" s="845"/>
    </row>
    <row r="112" spans="2:46" s="396" customFormat="1" ht="22.5" customHeight="1" thickBot="1" x14ac:dyDescent="0.35">
      <c r="B112" s="949"/>
      <c r="C112" s="865"/>
      <c r="D112" s="867"/>
      <c r="E112" s="867"/>
      <c r="F112" s="867"/>
      <c r="G112" s="419"/>
      <c r="H112" s="386"/>
      <c r="I112" s="419"/>
      <c r="J112" s="419"/>
      <c r="K112" s="419"/>
      <c r="L112" s="419"/>
      <c r="M112" s="420"/>
      <c r="N112" s="397"/>
      <c r="O112" s="398" t="b">
        <f t="shared" si="47"/>
        <v>0</v>
      </c>
      <c r="P112" s="399"/>
      <c r="Q112" s="398" t="b">
        <f t="shared" si="48"/>
        <v>0</v>
      </c>
      <c r="R112" s="399"/>
      <c r="S112" s="398" t="b">
        <f t="shared" si="49"/>
        <v>0</v>
      </c>
      <c r="T112" s="399"/>
      <c r="U112" s="398" t="b">
        <f t="shared" si="30"/>
        <v>0</v>
      </c>
      <c r="V112" s="399"/>
      <c r="W112" s="398" t="b">
        <f t="shared" si="31"/>
        <v>0</v>
      </c>
      <c r="X112" s="399"/>
      <c r="Y112" s="398" t="b">
        <f t="shared" si="50"/>
        <v>0</v>
      </c>
      <c r="Z112" s="399"/>
      <c r="AA112" s="398" t="b">
        <f t="shared" si="32"/>
        <v>0</v>
      </c>
      <c r="AB112" s="434">
        <f t="shared" si="33"/>
        <v>0</v>
      </c>
      <c r="AC112" s="400" t="str">
        <f t="shared" si="34"/>
        <v>Débil</v>
      </c>
      <c r="AD112" s="401"/>
      <c r="AE112" s="402" t="str">
        <f t="shared" si="51"/>
        <v>Débil</v>
      </c>
      <c r="AF112" s="403" t="str">
        <f t="shared" si="35"/>
        <v>0</v>
      </c>
      <c r="AG112" s="863"/>
      <c r="AH112" s="850"/>
      <c r="AI112" s="840"/>
      <c r="AJ112" s="841"/>
      <c r="AK112" s="840"/>
      <c r="AL112" s="844"/>
      <c r="AM112" s="840"/>
      <c r="AN112" s="841"/>
      <c r="AO112" s="840"/>
      <c r="AP112" s="840"/>
      <c r="AQ112" s="844"/>
      <c r="AR112" s="840"/>
      <c r="AS112" s="840"/>
      <c r="AT112" s="845"/>
    </row>
    <row r="113" spans="2:46" s="396" customFormat="1" ht="163.5" customHeight="1" x14ac:dyDescent="0.3">
      <c r="B113" s="949">
        <v>35</v>
      </c>
      <c r="C113" s="865" t="str">
        <f>'3-IDENTIFICACIÓN DEL RIESGO'!B45</f>
        <v>Gestión de la Información</v>
      </c>
      <c r="D113" s="867" t="str">
        <f>'3-IDENTIFICACIÓN DEL RIESGO'!E45</f>
        <v>1. Dirección General (Comunicaciones, Topografía).
2.Secretaria General.
3. Dirección de Gestión del Ordenamiento Social de la Propiedad.
4. Subdirección de Sistemas de Información de Tierras.</v>
      </c>
      <c r="E113" s="867" t="str">
        <f>'3-IDENTIFICACIÓN DEL RIESGO'!G45</f>
        <v>Realizar actividades relacionadas con los procedimientos misionales fuera del sistema de integrado de tierras (SIT), dispuesto  por la Entidad.</v>
      </c>
      <c r="F113" s="867"/>
      <c r="G113" s="419" t="s">
        <v>1333</v>
      </c>
      <c r="H113" s="386" t="s">
        <v>630</v>
      </c>
      <c r="I113" s="419" t="s">
        <v>1346</v>
      </c>
      <c r="J113" s="419" t="s">
        <v>1331</v>
      </c>
      <c r="K113" s="419" t="s">
        <v>1330</v>
      </c>
      <c r="L113" s="419" t="s">
        <v>1329</v>
      </c>
      <c r="M113" s="420" t="s">
        <v>1328</v>
      </c>
      <c r="N113" s="397" t="s">
        <v>204</v>
      </c>
      <c r="O113" s="398">
        <f t="shared" si="47"/>
        <v>15</v>
      </c>
      <c r="P113" s="399" t="s">
        <v>214</v>
      </c>
      <c r="Q113" s="398">
        <f t="shared" si="48"/>
        <v>0</v>
      </c>
      <c r="R113" s="399" t="s">
        <v>206</v>
      </c>
      <c r="S113" s="398">
        <f t="shared" si="49"/>
        <v>15</v>
      </c>
      <c r="T113" s="399" t="s">
        <v>60</v>
      </c>
      <c r="U113" s="398">
        <f t="shared" si="30"/>
        <v>15</v>
      </c>
      <c r="V113" s="399" t="s">
        <v>207</v>
      </c>
      <c r="W113" s="398">
        <f t="shared" si="31"/>
        <v>15</v>
      </c>
      <c r="X113" s="399" t="s">
        <v>208</v>
      </c>
      <c r="Y113" s="398">
        <f t="shared" si="50"/>
        <v>15</v>
      </c>
      <c r="Z113" s="399" t="s">
        <v>209</v>
      </c>
      <c r="AA113" s="398">
        <f t="shared" si="32"/>
        <v>10</v>
      </c>
      <c r="AB113" s="434">
        <f t="shared" si="33"/>
        <v>85</v>
      </c>
      <c r="AC113" s="400" t="str">
        <f t="shared" si="34"/>
        <v>Débil</v>
      </c>
      <c r="AD113" s="401" t="s">
        <v>63</v>
      </c>
      <c r="AE113" s="402" t="str">
        <f t="shared" si="51"/>
        <v>Débil</v>
      </c>
      <c r="AF113" s="403" t="str">
        <f t="shared" si="35"/>
        <v>0</v>
      </c>
      <c r="AG113" s="861">
        <v>2</v>
      </c>
      <c r="AH113" s="850">
        <f>(AF113+AF114+AF115)/AG113</f>
        <v>0</v>
      </c>
      <c r="AI113" s="840" t="str">
        <f>IF(AH113&lt;50,"Débil",IF(AH113&lt;=99,"Moderado",IF(AH113=100,"Fuerte",IF(AH113="","ERROR"))))</f>
        <v>Débil</v>
      </c>
      <c r="AJ113" s="841" t="s">
        <v>162</v>
      </c>
      <c r="AK113" s="840">
        <f>IF(AI113="Débil",0,IF(AND(AI113="Moderado",AJ113="Directamente"),1,IF(AND(AI113="Moderado",AJ113="No disminuye"),0,IF(AND(AI113="Fuerte",AJ113="Directamente"),2,IF(AND(AI113="Fuerte",AJ113="No disminuye"),0)))))</f>
        <v>0</v>
      </c>
      <c r="AL113" s="842">
        <f>'4-VALORACIÓN DEL RIESGO'!P44-'5-CONTROLES'!AK113:AK115</f>
        <v>4</v>
      </c>
      <c r="AM113" s="840" t="str">
        <f>IF(AL113=5,"Casi Seguro",IF(AL113=4,"Probable",IF(AL113=3,"Posible",IF(AL113=2,"Improbable",IF(AL113=1,"Rara Vez",IF(AL113=0,"Rara Vez",IF(AL113&lt;0,"Rara Vez")))))))</f>
        <v>Probable</v>
      </c>
      <c r="AN113" s="841" t="s">
        <v>164</v>
      </c>
      <c r="AO113" s="840">
        <f>IF(AI113="Débil",0,IF(AND(AI113="Moderado",AN113="Directamente"),1,IF(AND(AI113="Moderado",AN113="Indirectamente"),0,IF(AND(AI113="Moderado",AN113="No disminuye"),0,IF(AND(AI113="Fuerte",AN113="Directamente"),2,IF(AND(AI113="Fuerte",AN113="Indirectamente"),1,IF(AND(AI113="Fuerte",AN113="No disminuye"),0)))))))</f>
        <v>0</v>
      </c>
      <c r="AP113" s="840">
        <f>'4-VALORACIÓN DEL RIESGO'!Z44-'5-CONTROLES'!AO113:AO115</f>
        <v>4</v>
      </c>
      <c r="AQ113" s="842" t="str">
        <f>IF(AP113&lt;=1,"Insignificante",IF(AP113=2,"Menor",IF(AP113=3,"Moderado",IF(AP113=4,"Mayor",IF(AP113&gt;=5,"Catastrófico")))))</f>
        <v>Mayor</v>
      </c>
      <c r="AR113" s="840" t="str">
        <f t="shared" ref="AR113" si="55">IF(OR(AND(AQ113="Insignificante",AM113="Rara Vez"),AND(AQ113="Insignificante",AM113="Improbable"),AND(AQ113="Insignificante",AM113="Posible"),AND(AQ113="Menor",AM113="Rara Vez"),AND(AQ113="Menor",AM113="Improbable")),"Bajo",IF(OR(AND(AQ113="Insignificante",AM113="Probable"),AND(AQ113="Menor",AM113="Posible"),AND(AQ113="Moderado",AM113="Rara Vez"),AND(AQ113="Moderado",AM113="Improbable")),"Moderado",IF(OR(AND(AQ113="Menor",AM113="Probable"),AND(AQ113="Menor",AM113="Casi Seguro"),AND(AQ113="Mayor",AM113="Improbable"),AND(AQ113="Mayor",AM113="Rara Vez"),AND(AQ113="Moderado",AM113="Probable"),AND(AQ113="Insignificante",AM113="Casi Seguro"),AND(AQ113="Moderado",AM113="Posible")),"Alto",IF(OR(AND(AQ113="Moderado",AM113="Casi Seguro"),AND(AQ113="Mayor",AM113="Posible"),AND(AQ113="Mayor",AM113="Probable"),AND(AQ113="Mayor",AM113="Casi Seguro"),AND(AQ113="Catastrófico",AM113="Rara Vez"),AND(AQ113="Catastrófico",AM113="Improbable"),AND(AQ113="Catastrófico",AM113="Posible"),AND(AQ113="Catastrófico",AM113="Casi Seguro"),AND(AQ113="Catastrófico",AM113="Probable")),"Extremo"))))</f>
        <v>Extremo</v>
      </c>
      <c r="AS113" s="840"/>
      <c r="AT113" s="845" t="s">
        <v>9</v>
      </c>
    </row>
    <row r="114" spans="2:46" s="396" customFormat="1" ht="163.5" customHeight="1" x14ac:dyDescent="0.3">
      <c r="B114" s="949"/>
      <c r="C114" s="865"/>
      <c r="D114" s="867"/>
      <c r="E114" s="867"/>
      <c r="F114" s="867"/>
      <c r="G114" s="419" t="s">
        <v>1333</v>
      </c>
      <c r="H114" s="386" t="s">
        <v>630</v>
      </c>
      <c r="I114" s="419" t="s">
        <v>1346</v>
      </c>
      <c r="J114" s="419" t="s">
        <v>1345</v>
      </c>
      <c r="K114" s="419" t="s">
        <v>1344</v>
      </c>
      <c r="L114" s="419" t="s">
        <v>1343</v>
      </c>
      <c r="M114" s="420" t="s">
        <v>1342</v>
      </c>
      <c r="N114" s="397" t="s">
        <v>236</v>
      </c>
      <c r="O114" s="398">
        <f t="shared" si="47"/>
        <v>0</v>
      </c>
      <c r="P114" s="399" t="s">
        <v>214</v>
      </c>
      <c r="Q114" s="398">
        <f t="shared" si="48"/>
        <v>0</v>
      </c>
      <c r="R114" s="399" t="s">
        <v>239</v>
      </c>
      <c r="S114" s="398">
        <f t="shared" si="49"/>
        <v>0</v>
      </c>
      <c r="T114" s="399" t="s">
        <v>210</v>
      </c>
      <c r="U114" s="398">
        <f t="shared" si="30"/>
        <v>10</v>
      </c>
      <c r="V114" s="399" t="s">
        <v>207</v>
      </c>
      <c r="W114" s="398">
        <f t="shared" si="31"/>
        <v>15</v>
      </c>
      <c r="X114" s="399" t="s">
        <v>212</v>
      </c>
      <c r="Y114" s="398">
        <f t="shared" si="50"/>
        <v>0</v>
      </c>
      <c r="Z114" s="399" t="s">
        <v>209</v>
      </c>
      <c r="AA114" s="398">
        <f t="shared" si="32"/>
        <v>10</v>
      </c>
      <c r="AB114" s="434">
        <f t="shared" si="33"/>
        <v>35</v>
      </c>
      <c r="AC114" s="400" t="str">
        <f t="shared" si="34"/>
        <v>Débil</v>
      </c>
      <c r="AD114" s="401" t="s">
        <v>63</v>
      </c>
      <c r="AE114" s="402" t="str">
        <f t="shared" si="51"/>
        <v>Débil</v>
      </c>
      <c r="AF114" s="403" t="str">
        <f t="shared" si="35"/>
        <v>0</v>
      </c>
      <c r="AG114" s="862"/>
      <c r="AH114" s="850"/>
      <c r="AI114" s="840"/>
      <c r="AJ114" s="841"/>
      <c r="AK114" s="840"/>
      <c r="AL114" s="843"/>
      <c r="AM114" s="840"/>
      <c r="AN114" s="841"/>
      <c r="AO114" s="840"/>
      <c r="AP114" s="840"/>
      <c r="AQ114" s="843"/>
      <c r="AR114" s="840"/>
      <c r="AS114" s="840"/>
      <c r="AT114" s="845"/>
    </row>
    <row r="115" spans="2:46" s="396" customFormat="1" ht="27" customHeight="1" thickBot="1" x14ac:dyDescent="0.35">
      <c r="B115" s="949"/>
      <c r="C115" s="865"/>
      <c r="D115" s="867"/>
      <c r="E115" s="867"/>
      <c r="F115" s="867"/>
      <c r="G115" s="419"/>
      <c r="H115" s="386"/>
      <c r="I115" s="419"/>
      <c r="J115" s="419"/>
      <c r="K115" s="419"/>
      <c r="L115" s="419"/>
      <c r="M115" s="420"/>
      <c r="N115" s="397"/>
      <c r="O115" s="398" t="b">
        <f t="shared" si="47"/>
        <v>0</v>
      </c>
      <c r="P115" s="399"/>
      <c r="Q115" s="398" t="b">
        <f t="shared" si="48"/>
        <v>0</v>
      </c>
      <c r="R115" s="399"/>
      <c r="S115" s="398" t="b">
        <f t="shared" si="49"/>
        <v>0</v>
      </c>
      <c r="T115" s="399"/>
      <c r="U115" s="398" t="b">
        <f t="shared" si="30"/>
        <v>0</v>
      </c>
      <c r="V115" s="399"/>
      <c r="W115" s="398" t="b">
        <f t="shared" si="31"/>
        <v>0</v>
      </c>
      <c r="X115" s="399"/>
      <c r="Y115" s="398" t="b">
        <f t="shared" si="50"/>
        <v>0</v>
      </c>
      <c r="Z115" s="399"/>
      <c r="AA115" s="398" t="b">
        <f t="shared" si="32"/>
        <v>0</v>
      </c>
      <c r="AB115" s="434">
        <f t="shared" si="33"/>
        <v>0</v>
      </c>
      <c r="AC115" s="400" t="str">
        <f t="shared" si="34"/>
        <v>Débil</v>
      </c>
      <c r="AD115" s="401"/>
      <c r="AE115" s="402" t="str">
        <f t="shared" si="51"/>
        <v>Débil</v>
      </c>
      <c r="AF115" s="403" t="str">
        <f t="shared" si="35"/>
        <v>0</v>
      </c>
      <c r="AG115" s="863"/>
      <c r="AH115" s="850"/>
      <c r="AI115" s="840"/>
      <c r="AJ115" s="841"/>
      <c r="AK115" s="840"/>
      <c r="AL115" s="844"/>
      <c r="AM115" s="840"/>
      <c r="AN115" s="841"/>
      <c r="AO115" s="840"/>
      <c r="AP115" s="840"/>
      <c r="AQ115" s="844"/>
      <c r="AR115" s="840"/>
      <c r="AS115" s="840"/>
      <c r="AT115" s="845"/>
    </row>
    <row r="116" spans="2:46" s="396" customFormat="1" ht="163.5" customHeight="1" x14ac:dyDescent="0.3">
      <c r="B116" s="949">
        <v>36</v>
      </c>
      <c r="C116" s="865" t="str">
        <f>'3-IDENTIFICACIÓN DEL RIESGO'!B46</f>
        <v>Gestión de la Información</v>
      </c>
      <c r="D116" s="867" t="str">
        <f>'3-IDENTIFICACIÓN DEL RIESGO'!E46</f>
        <v>1. Dirección General (Comunicaciones, Topografía).
2.Secretaria General.
3. Dirección de Gestión del Ordenamiento Social de la Propiedad.
4. Subdirección de Sistemas de Información de Tierras.</v>
      </c>
      <c r="E116" s="867" t="str">
        <f>'3-IDENTIFICACIÓN DEL RIESGO'!G46</f>
        <v xml:space="preserve"> Información Topográfica inexacta que afecta la toma de decisiones en la Agencia.</v>
      </c>
      <c r="F116" s="867"/>
      <c r="G116" s="419" t="s">
        <v>1184</v>
      </c>
      <c r="H116" s="386" t="s">
        <v>630</v>
      </c>
      <c r="I116" s="419" t="s">
        <v>1183</v>
      </c>
      <c r="J116" s="419" t="s">
        <v>1182</v>
      </c>
      <c r="K116" s="419" t="s">
        <v>1181</v>
      </c>
      <c r="L116" s="419" t="s">
        <v>1180</v>
      </c>
      <c r="M116" s="420" t="s">
        <v>1177</v>
      </c>
      <c r="N116" s="397" t="s">
        <v>204</v>
      </c>
      <c r="O116" s="398">
        <f t="shared" si="47"/>
        <v>15</v>
      </c>
      <c r="P116" s="399" t="s">
        <v>214</v>
      </c>
      <c r="Q116" s="398">
        <f t="shared" si="48"/>
        <v>0</v>
      </c>
      <c r="R116" s="399" t="s">
        <v>206</v>
      </c>
      <c r="S116" s="398">
        <f t="shared" si="49"/>
        <v>15</v>
      </c>
      <c r="T116" s="399" t="s">
        <v>60</v>
      </c>
      <c r="U116" s="398">
        <f t="shared" si="30"/>
        <v>15</v>
      </c>
      <c r="V116" s="399" t="s">
        <v>207</v>
      </c>
      <c r="W116" s="398">
        <f t="shared" si="31"/>
        <v>15</v>
      </c>
      <c r="X116" s="399" t="s">
        <v>208</v>
      </c>
      <c r="Y116" s="398">
        <f t="shared" si="50"/>
        <v>15</v>
      </c>
      <c r="Z116" s="399" t="s">
        <v>209</v>
      </c>
      <c r="AA116" s="398">
        <f t="shared" si="32"/>
        <v>10</v>
      </c>
      <c r="AB116" s="434">
        <f t="shared" si="33"/>
        <v>85</v>
      </c>
      <c r="AC116" s="400" t="str">
        <f t="shared" si="34"/>
        <v>Débil</v>
      </c>
      <c r="AD116" s="401" t="s">
        <v>63</v>
      </c>
      <c r="AE116" s="402" t="str">
        <f t="shared" si="51"/>
        <v>Débil</v>
      </c>
      <c r="AF116" s="403" t="str">
        <f t="shared" si="35"/>
        <v>0</v>
      </c>
      <c r="AG116" s="861">
        <v>1</v>
      </c>
      <c r="AH116" s="850">
        <f>(AF116+AF117+AF118)/AG116</f>
        <v>0</v>
      </c>
      <c r="AI116" s="840" t="str">
        <f>IF(AH116&lt;50,"Débil",IF(AH116&lt;=99,"Moderado",IF(AH116=100,"Fuerte",IF(AH116="","ERROR"))))</f>
        <v>Débil</v>
      </c>
      <c r="AJ116" s="841" t="s">
        <v>162</v>
      </c>
      <c r="AK116" s="840">
        <f>IF(AI116="Débil",0,IF(AND(AI116="Moderado",AJ116="Directamente"),1,IF(AND(AI116="Moderado",AJ116="No disminuye"),0,IF(AND(AI116="Fuerte",AJ116="Directamente"),2,IF(AND(AI116="Fuerte",AJ116="No disminuye"),0)))))</f>
        <v>0</v>
      </c>
      <c r="AL116" s="847">
        <f>'4-VALORACIÓN DEL RIESGO'!P45-'5-CONTROLES'!AK116:AK118</f>
        <v>3.6666666666666665</v>
      </c>
      <c r="AM116" s="840" t="str">
        <f>IF(AL116=5,"Casi Seguro",IF(AL116&lt;=4,"Probable",IF(AL116=3,"Posible",IF(AL116=2,"Improbable",IF(AL116=1,"Rara Vez",IF(AL116=0,"Rara Vez",IF(AL116&lt;0,"Rara Vez")))))))</f>
        <v>Probable</v>
      </c>
      <c r="AN116" s="841" t="s">
        <v>164</v>
      </c>
      <c r="AO116" s="840">
        <f>IF(AI116="Débil",0,IF(AND(AI116="Moderado",AN116="Directamente"),1,IF(AND(AI116="Moderado",AN116="Indirectamente"),0,IF(AND(AI116="Moderado",AN116="No disminuye"),0,IF(AND(AI116="Fuerte",AN116="Directamente"),2,IF(AND(AI116="Fuerte",AN116="Indirectamente"),1,IF(AND(AI116="Fuerte",AN116="No disminuye"),0)))))))</f>
        <v>0</v>
      </c>
      <c r="AP116" s="840">
        <f>'4-VALORACIÓN DEL RIESGO'!Z45-'5-CONTROLES'!AO116:AO118</f>
        <v>4</v>
      </c>
      <c r="AQ116" s="842" t="str">
        <f>IF(AP116&lt;=1,"Insignificante",IF(AP116=2,"Menor",IF(AP116=3,"Moderado",IF(AP116=4,"Mayor",IF(AP116&gt;=5,"Catastrófico")))))</f>
        <v>Mayor</v>
      </c>
      <c r="AR116" s="840" t="str">
        <f t="shared" ref="AR116" si="56">IF(OR(AND(AQ116="Insignificante",AM116="Rara Vez"),AND(AQ116="Insignificante",AM116="Improbable"),AND(AQ116="Insignificante",AM116="Posible"),AND(AQ116="Menor",AM116="Rara Vez"),AND(AQ116="Menor",AM116="Improbable")),"Bajo",IF(OR(AND(AQ116="Insignificante",AM116="Probable"),AND(AQ116="Menor",AM116="Posible"),AND(AQ116="Moderado",AM116="Rara Vez"),AND(AQ116="Moderado",AM116="Improbable")),"Moderado",IF(OR(AND(AQ116="Menor",AM116="Probable"),AND(AQ116="Menor",AM116="Casi Seguro"),AND(AQ116="Mayor",AM116="Improbable"),AND(AQ116="Mayor",AM116="Rara Vez"),AND(AQ116="Moderado",AM116="Probable"),AND(AQ116="Insignificante",AM116="Casi Seguro"),AND(AQ116="Moderado",AM116="Posible")),"Alto",IF(OR(AND(AQ116="Moderado",AM116="Casi Seguro"),AND(AQ116="Mayor",AM116="Posible"),AND(AQ116="Mayor",AM116="Probable"),AND(AQ116="Mayor",AM116="Casi Seguro"),AND(AQ116="Catastrófico",AM116="Rara Vez"),AND(AQ116="Catastrófico",AM116="Improbable"),AND(AQ116="Catastrófico",AM116="Posible"),AND(AQ116="Catastrófico",AM116="Casi Seguro"),AND(AQ116="Catastrófico",AM116="Probable")),"Extremo"))))</f>
        <v>Extremo</v>
      </c>
      <c r="AS116" s="840"/>
      <c r="AT116" s="845" t="s">
        <v>9</v>
      </c>
    </row>
    <row r="117" spans="2:46" s="396" customFormat="1" ht="22.5" customHeight="1" x14ac:dyDescent="0.3">
      <c r="B117" s="949"/>
      <c r="C117" s="865"/>
      <c r="D117" s="867"/>
      <c r="E117" s="867"/>
      <c r="F117" s="867"/>
      <c r="G117" s="419"/>
      <c r="H117" s="386"/>
      <c r="I117" s="419"/>
      <c r="J117" s="419"/>
      <c r="K117" s="419"/>
      <c r="L117" s="419"/>
      <c r="M117" s="420"/>
      <c r="N117" s="397"/>
      <c r="O117" s="398" t="b">
        <f t="shared" si="47"/>
        <v>0</v>
      </c>
      <c r="P117" s="399"/>
      <c r="Q117" s="398" t="b">
        <f t="shared" si="48"/>
        <v>0</v>
      </c>
      <c r="R117" s="399"/>
      <c r="S117" s="398" t="b">
        <f t="shared" si="49"/>
        <v>0</v>
      </c>
      <c r="T117" s="399"/>
      <c r="U117" s="398" t="b">
        <f t="shared" si="30"/>
        <v>0</v>
      </c>
      <c r="V117" s="399"/>
      <c r="W117" s="398" t="b">
        <f t="shared" si="31"/>
        <v>0</v>
      </c>
      <c r="X117" s="399"/>
      <c r="Y117" s="398" t="b">
        <f t="shared" si="50"/>
        <v>0</v>
      </c>
      <c r="Z117" s="399"/>
      <c r="AA117" s="398" t="b">
        <f t="shared" si="32"/>
        <v>0</v>
      </c>
      <c r="AB117" s="434">
        <f t="shared" si="33"/>
        <v>0</v>
      </c>
      <c r="AC117" s="400" t="str">
        <f t="shared" si="34"/>
        <v>Débil</v>
      </c>
      <c r="AD117" s="401"/>
      <c r="AE117" s="402" t="str">
        <f t="shared" si="51"/>
        <v>Débil</v>
      </c>
      <c r="AF117" s="403" t="str">
        <f t="shared" si="35"/>
        <v>0</v>
      </c>
      <c r="AG117" s="862"/>
      <c r="AH117" s="850"/>
      <c r="AI117" s="840"/>
      <c r="AJ117" s="841"/>
      <c r="AK117" s="840"/>
      <c r="AL117" s="848"/>
      <c r="AM117" s="840"/>
      <c r="AN117" s="841"/>
      <c r="AO117" s="840"/>
      <c r="AP117" s="840"/>
      <c r="AQ117" s="843"/>
      <c r="AR117" s="840"/>
      <c r="AS117" s="840"/>
      <c r="AT117" s="845"/>
    </row>
    <row r="118" spans="2:46" s="396" customFormat="1" ht="22.5" customHeight="1" thickBot="1" x14ac:dyDescent="0.35">
      <c r="B118" s="949"/>
      <c r="C118" s="865"/>
      <c r="D118" s="867"/>
      <c r="E118" s="867"/>
      <c r="F118" s="867"/>
      <c r="G118" s="419"/>
      <c r="H118" s="386"/>
      <c r="I118" s="419"/>
      <c r="J118" s="419"/>
      <c r="K118" s="419"/>
      <c r="L118" s="419"/>
      <c r="M118" s="420"/>
      <c r="N118" s="397"/>
      <c r="O118" s="398" t="b">
        <f t="shared" si="47"/>
        <v>0</v>
      </c>
      <c r="P118" s="399"/>
      <c r="Q118" s="398" t="b">
        <f t="shared" si="48"/>
        <v>0</v>
      </c>
      <c r="R118" s="399"/>
      <c r="S118" s="398" t="b">
        <f t="shared" si="49"/>
        <v>0</v>
      </c>
      <c r="T118" s="399"/>
      <c r="U118" s="398" t="b">
        <f t="shared" si="30"/>
        <v>0</v>
      </c>
      <c r="V118" s="399"/>
      <c r="W118" s="398" t="b">
        <f t="shared" si="31"/>
        <v>0</v>
      </c>
      <c r="X118" s="399"/>
      <c r="Y118" s="398" t="b">
        <f t="shared" si="50"/>
        <v>0</v>
      </c>
      <c r="Z118" s="399"/>
      <c r="AA118" s="398" t="b">
        <f t="shared" si="32"/>
        <v>0</v>
      </c>
      <c r="AB118" s="434">
        <f t="shared" si="33"/>
        <v>0</v>
      </c>
      <c r="AC118" s="400" t="str">
        <f t="shared" si="34"/>
        <v>Débil</v>
      </c>
      <c r="AD118" s="401"/>
      <c r="AE118" s="402" t="str">
        <f t="shared" si="51"/>
        <v>Débil</v>
      </c>
      <c r="AF118" s="403" t="str">
        <f t="shared" si="35"/>
        <v>0</v>
      </c>
      <c r="AG118" s="863"/>
      <c r="AH118" s="850"/>
      <c r="AI118" s="840"/>
      <c r="AJ118" s="841"/>
      <c r="AK118" s="840"/>
      <c r="AL118" s="849"/>
      <c r="AM118" s="840"/>
      <c r="AN118" s="841"/>
      <c r="AO118" s="840"/>
      <c r="AP118" s="840"/>
      <c r="AQ118" s="844"/>
      <c r="AR118" s="840"/>
      <c r="AS118" s="840"/>
      <c r="AT118" s="845"/>
    </row>
    <row r="119" spans="2:46" s="396" customFormat="1" ht="163.5" customHeight="1" x14ac:dyDescent="0.3">
      <c r="B119" s="949">
        <v>37</v>
      </c>
      <c r="C119" s="865" t="str">
        <f>'3-IDENTIFICACIÓN DEL RIESGO'!B47</f>
        <v>Gestión de la Información</v>
      </c>
      <c r="D119" s="867" t="str">
        <f>'3-IDENTIFICACIÓN DEL RIESGO'!E47</f>
        <v>1. Dirección General (Comunicaciones, Topografía).
2.Secretaria General.
3. Dirección de Gestión del Ordenamiento Social de la Propiedad.
4. Subdirección de Sistemas de Información de Tierras.</v>
      </c>
      <c r="E119" s="867" t="str">
        <f>'3-IDENTIFICACIÓN DEL RIESGO'!G47</f>
        <v>Entrega de información Topográfica fuera de los tiempos requeridos.</v>
      </c>
      <c r="F119" s="867"/>
      <c r="G119" s="419" t="s">
        <v>1184</v>
      </c>
      <c r="H119" s="386" t="s">
        <v>630</v>
      </c>
      <c r="I119" s="419" t="s">
        <v>1188</v>
      </c>
      <c r="J119" s="419" t="s">
        <v>1187</v>
      </c>
      <c r="K119" s="419" t="s">
        <v>1186</v>
      </c>
      <c r="L119" s="419" t="s">
        <v>1185</v>
      </c>
      <c r="M119" s="420" t="s">
        <v>1178</v>
      </c>
      <c r="N119" s="397" t="s">
        <v>204</v>
      </c>
      <c r="O119" s="398">
        <f t="shared" si="47"/>
        <v>15</v>
      </c>
      <c r="P119" s="399" t="s">
        <v>214</v>
      </c>
      <c r="Q119" s="398">
        <f t="shared" si="48"/>
        <v>0</v>
      </c>
      <c r="R119" s="399" t="s">
        <v>206</v>
      </c>
      <c r="S119" s="398">
        <f t="shared" si="49"/>
        <v>15</v>
      </c>
      <c r="T119" s="399" t="s">
        <v>210</v>
      </c>
      <c r="U119" s="398">
        <f t="shared" si="30"/>
        <v>10</v>
      </c>
      <c r="V119" s="399" t="s">
        <v>207</v>
      </c>
      <c r="W119" s="398">
        <f t="shared" si="31"/>
        <v>15</v>
      </c>
      <c r="X119" s="399" t="s">
        <v>208</v>
      </c>
      <c r="Y119" s="398">
        <f t="shared" si="50"/>
        <v>15</v>
      </c>
      <c r="Z119" s="399" t="s">
        <v>209</v>
      </c>
      <c r="AA119" s="398">
        <f t="shared" si="32"/>
        <v>10</v>
      </c>
      <c r="AB119" s="434">
        <f t="shared" si="33"/>
        <v>80</v>
      </c>
      <c r="AC119" s="400" t="str">
        <f t="shared" si="34"/>
        <v>Débil</v>
      </c>
      <c r="AD119" s="401" t="s">
        <v>63</v>
      </c>
      <c r="AE119" s="402" t="str">
        <f t="shared" si="51"/>
        <v>Débil</v>
      </c>
      <c r="AF119" s="403" t="str">
        <f t="shared" si="35"/>
        <v>0</v>
      </c>
      <c r="AG119" s="861">
        <v>1</v>
      </c>
      <c r="AH119" s="850">
        <f>(AF119+AF120+AF121)/AG119</f>
        <v>0</v>
      </c>
      <c r="AI119" s="840" t="str">
        <f>IF(AH119&lt;50,"Débil",IF(AH119&lt;=99,"Moderado",IF(AH119=100,"Fuerte",IF(AH119="","ERROR"))))</f>
        <v>Débil</v>
      </c>
      <c r="AJ119" s="841" t="s">
        <v>164</v>
      </c>
      <c r="AK119" s="840">
        <f>IF(AI119="Débil",0,IF(AND(AI119="Moderado",AJ119="Directamente"),1,IF(AND(AI119="Moderado",AJ119="No disminuye"),0,IF(AND(AI119="Fuerte",AJ119="Directamente"),2,IF(AND(AI119="Fuerte",AJ119="No disminuye"),0)))))</f>
        <v>0</v>
      </c>
      <c r="AL119" s="847">
        <f>'4-VALORACIÓN DEL RIESGO'!P46-'5-CONTROLES'!AK119:AK121</f>
        <v>4.666666666666667</v>
      </c>
      <c r="AM119" s="840" t="str">
        <f>IF(AL119&lt;=5,"Casi Seguro",IF(AL119&lt;=4,"Probable",IF(AL119&lt;=3,"Posible",IF(AL119=2,"Improbable",IF(AL119=1,"Rara Vez",IF(AL119=0,"Rara Vez",IF(AL119&lt;0,"Rara Vez")))))))</f>
        <v>Casi Seguro</v>
      </c>
      <c r="AN119" s="841" t="s">
        <v>163</v>
      </c>
      <c r="AO119" s="840">
        <f>IF(AI119="Débil",0,IF(AND(AI119="Moderado",AN119="Directamente"),1,IF(AND(AI119="Moderado",AN119="Indirectamente"),0,IF(AND(AI119="Moderado",AN119="No disminuye"),0,IF(AND(AI119="Fuerte",AN119="Directamente"),2,IF(AND(AI119="Fuerte",AN119="Indirectamente"),1,IF(AND(AI119="Fuerte",AN119="No disminuye"),0)))))))</f>
        <v>0</v>
      </c>
      <c r="AP119" s="840">
        <f>'4-VALORACIÓN DEL RIESGO'!Z46-'5-CONTROLES'!AO119:AO121</f>
        <v>3</v>
      </c>
      <c r="AQ119" s="842" t="str">
        <f>IF(AP119&lt;=1,"Insignificante",IF(AP119=2,"Menor",IF(AP119=3,"Moderado",IF(AP119=4,"Mayor",IF(AP119&gt;=5,"Catastrófico")))))</f>
        <v>Moderado</v>
      </c>
      <c r="AR119" s="840" t="str">
        <f t="shared" ref="AR119" si="57">IF(OR(AND(AQ119="Insignificante",AM119="Rara Vez"),AND(AQ119="Insignificante",AM119="Improbable"),AND(AQ119="Insignificante",AM119="Posible"),AND(AQ119="Menor",AM119="Rara Vez"),AND(AQ119="Menor",AM119="Improbable")),"Bajo",IF(OR(AND(AQ119="Insignificante",AM119="Probable"),AND(AQ119="Menor",AM119="Posible"),AND(AQ119="Moderado",AM119="Rara Vez"),AND(AQ119="Moderado",AM119="Improbable")),"Moderado",IF(OR(AND(AQ119="Menor",AM119="Probable"),AND(AQ119="Menor",AM119="Casi Seguro"),AND(AQ119="Mayor",AM119="Improbable"),AND(AQ119="Mayor",AM119="Rara Vez"),AND(AQ119="Moderado",AM119="Probable"),AND(AQ119="Insignificante",AM119="Casi Seguro"),AND(AQ119="Moderado",AM119="Posible")),"Alto",IF(OR(AND(AQ119="Moderado",AM119="Casi Seguro"),AND(AQ119="Mayor",AM119="Posible"),AND(AQ119="Mayor",AM119="Probable"),AND(AQ119="Mayor",AM119="Casi Seguro"),AND(AQ119="Catastrófico",AM119="Rara Vez"),AND(AQ119="Catastrófico",AM119="Improbable"),AND(AQ119="Catastrófico",AM119="Posible"),AND(AQ119="Catastrófico",AM119="Casi Seguro"),AND(AQ119="Catastrófico",AM119="Probable")),"Extremo"))))</f>
        <v>Extremo</v>
      </c>
      <c r="AS119" s="840"/>
      <c r="AT119" s="845" t="s">
        <v>9</v>
      </c>
    </row>
    <row r="120" spans="2:46" s="396" customFormat="1" ht="24" customHeight="1" x14ac:dyDescent="0.3">
      <c r="B120" s="949"/>
      <c r="C120" s="865"/>
      <c r="D120" s="867"/>
      <c r="E120" s="867"/>
      <c r="F120" s="867"/>
      <c r="G120" s="419"/>
      <c r="H120" s="386"/>
      <c r="I120" s="419"/>
      <c r="J120" s="419"/>
      <c r="K120" s="419"/>
      <c r="L120" s="419"/>
      <c r="M120" s="420"/>
      <c r="N120" s="397"/>
      <c r="O120" s="398" t="b">
        <f t="shared" si="47"/>
        <v>0</v>
      </c>
      <c r="P120" s="399"/>
      <c r="Q120" s="398" t="b">
        <f t="shared" si="48"/>
        <v>0</v>
      </c>
      <c r="R120" s="399"/>
      <c r="S120" s="398" t="b">
        <f t="shared" si="49"/>
        <v>0</v>
      </c>
      <c r="T120" s="399"/>
      <c r="U120" s="398" t="b">
        <f t="shared" si="30"/>
        <v>0</v>
      </c>
      <c r="V120" s="399"/>
      <c r="W120" s="398" t="b">
        <f t="shared" si="31"/>
        <v>0</v>
      </c>
      <c r="X120" s="399"/>
      <c r="Y120" s="398" t="b">
        <f t="shared" si="50"/>
        <v>0</v>
      </c>
      <c r="Z120" s="399"/>
      <c r="AA120" s="398" t="b">
        <f t="shared" si="32"/>
        <v>0</v>
      </c>
      <c r="AB120" s="434">
        <f t="shared" si="33"/>
        <v>0</v>
      </c>
      <c r="AC120" s="400" t="str">
        <f t="shared" si="34"/>
        <v>Débil</v>
      </c>
      <c r="AD120" s="401"/>
      <c r="AE120" s="402" t="str">
        <f t="shared" si="51"/>
        <v>Débil</v>
      </c>
      <c r="AF120" s="403" t="str">
        <f t="shared" si="35"/>
        <v>0</v>
      </c>
      <c r="AG120" s="862"/>
      <c r="AH120" s="850"/>
      <c r="AI120" s="840"/>
      <c r="AJ120" s="841"/>
      <c r="AK120" s="840"/>
      <c r="AL120" s="848"/>
      <c r="AM120" s="840"/>
      <c r="AN120" s="841"/>
      <c r="AO120" s="840"/>
      <c r="AP120" s="840"/>
      <c r="AQ120" s="843"/>
      <c r="AR120" s="840"/>
      <c r="AS120" s="840"/>
      <c r="AT120" s="845"/>
    </row>
    <row r="121" spans="2:46" s="396" customFormat="1" ht="24" customHeight="1" thickBot="1" x14ac:dyDescent="0.35">
      <c r="B121" s="949"/>
      <c r="C121" s="865"/>
      <c r="D121" s="867"/>
      <c r="E121" s="867"/>
      <c r="F121" s="867"/>
      <c r="G121" s="419"/>
      <c r="H121" s="386"/>
      <c r="I121" s="419"/>
      <c r="J121" s="419"/>
      <c r="K121" s="419"/>
      <c r="L121" s="419"/>
      <c r="M121" s="420"/>
      <c r="N121" s="397"/>
      <c r="O121" s="398" t="b">
        <f t="shared" si="47"/>
        <v>0</v>
      </c>
      <c r="P121" s="399"/>
      <c r="Q121" s="398" t="b">
        <f t="shared" si="48"/>
        <v>0</v>
      </c>
      <c r="R121" s="399"/>
      <c r="S121" s="398" t="b">
        <f t="shared" si="49"/>
        <v>0</v>
      </c>
      <c r="T121" s="399"/>
      <c r="U121" s="398" t="b">
        <f t="shared" si="30"/>
        <v>0</v>
      </c>
      <c r="V121" s="399"/>
      <c r="W121" s="398" t="b">
        <f t="shared" si="31"/>
        <v>0</v>
      </c>
      <c r="X121" s="399"/>
      <c r="Y121" s="398" t="b">
        <f t="shared" si="50"/>
        <v>0</v>
      </c>
      <c r="Z121" s="399"/>
      <c r="AA121" s="398" t="b">
        <f t="shared" si="32"/>
        <v>0</v>
      </c>
      <c r="AB121" s="434">
        <f t="shared" si="33"/>
        <v>0</v>
      </c>
      <c r="AC121" s="400" t="str">
        <f t="shared" si="34"/>
        <v>Débil</v>
      </c>
      <c r="AD121" s="401"/>
      <c r="AE121" s="402" t="str">
        <f t="shared" si="51"/>
        <v>Débil</v>
      </c>
      <c r="AF121" s="403" t="str">
        <f t="shared" si="35"/>
        <v>0</v>
      </c>
      <c r="AG121" s="863"/>
      <c r="AH121" s="850"/>
      <c r="AI121" s="840"/>
      <c r="AJ121" s="841"/>
      <c r="AK121" s="840"/>
      <c r="AL121" s="849"/>
      <c r="AM121" s="840"/>
      <c r="AN121" s="841"/>
      <c r="AO121" s="840"/>
      <c r="AP121" s="840"/>
      <c r="AQ121" s="844"/>
      <c r="AR121" s="840"/>
      <c r="AS121" s="840"/>
      <c r="AT121" s="845"/>
    </row>
    <row r="122" spans="2:46" s="396" customFormat="1" ht="163.5" customHeight="1" x14ac:dyDescent="0.3">
      <c r="B122" s="949">
        <v>38</v>
      </c>
      <c r="C122" s="865" t="str">
        <f>'3-IDENTIFICACIÓN DEL RIESGO'!B48</f>
        <v>Gestión de la Información</v>
      </c>
      <c r="D122" s="867" t="str">
        <f>'3-IDENTIFICACIÓN DEL RIESGO'!E48</f>
        <v>1. Dirección General (Comunicaciones, Topografía).
2.Secretaria General.
3. Dirección de Gestión del Ordenamiento Social de la Propiedad.
4. Subdirección de Sistemas de Información de Tierras.</v>
      </c>
      <c r="E122" s="867" t="str">
        <f>'3-IDENTIFICACIÓN DEL RIESGO'!G48</f>
        <v>Entrega de información fuera de los estándares y requisitos técnicos mínimos.</v>
      </c>
      <c r="F122" s="867"/>
      <c r="G122" s="419" t="s">
        <v>1184</v>
      </c>
      <c r="H122" s="386" t="s">
        <v>630</v>
      </c>
      <c r="I122" s="419" t="s">
        <v>1189</v>
      </c>
      <c r="J122" s="419" t="s">
        <v>1190</v>
      </c>
      <c r="K122" s="419" t="s">
        <v>1191</v>
      </c>
      <c r="L122" s="419" t="s">
        <v>1192</v>
      </c>
      <c r="M122" s="420" t="s">
        <v>1179</v>
      </c>
      <c r="N122" s="397" t="s">
        <v>204</v>
      </c>
      <c r="O122" s="398">
        <f t="shared" si="47"/>
        <v>15</v>
      </c>
      <c r="P122" s="399" t="s">
        <v>214</v>
      </c>
      <c r="Q122" s="398">
        <f t="shared" si="48"/>
        <v>0</v>
      </c>
      <c r="R122" s="399" t="s">
        <v>206</v>
      </c>
      <c r="S122" s="398">
        <f t="shared" si="49"/>
        <v>15</v>
      </c>
      <c r="T122" s="399" t="s">
        <v>60</v>
      </c>
      <c r="U122" s="398">
        <f t="shared" si="30"/>
        <v>15</v>
      </c>
      <c r="V122" s="399" t="s">
        <v>207</v>
      </c>
      <c r="W122" s="398">
        <f t="shared" si="31"/>
        <v>15</v>
      </c>
      <c r="X122" s="399" t="s">
        <v>208</v>
      </c>
      <c r="Y122" s="398">
        <f t="shared" si="50"/>
        <v>15</v>
      </c>
      <c r="Z122" s="399" t="s">
        <v>209</v>
      </c>
      <c r="AA122" s="398">
        <f t="shared" si="32"/>
        <v>10</v>
      </c>
      <c r="AB122" s="434">
        <f t="shared" si="33"/>
        <v>85</v>
      </c>
      <c r="AC122" s="400" t="str">
        <f t="shared" si="34"/>
        <v>Débil</v>
      </c>
      <c r="AD122" s="401" t="s">
        <v>63</v>
      </c>
      <c r="AE122" s="402" t="str">
        <f t="shared" si="51"/>
        <v>Débil</v>
      </c>
      <c r="AF122" s="403" t="str">
        <f t="shared" si="35"/>
        <v>0</v>
      </c>
      <c r="AG122" s="861">
        <v>1</v>
      </c>
      <c r="AH122" s="850">
        <f>(AF122+AF123+AF124)/AG122</f>
        <v>0</v>
      </c>
      <c r="AI122" s="840" t="str">
        <f>IF(AH122&lt;50,"Débil",IF(AH122&lt;=99,"Moderado",IF(AH122=100,"Fuerte",IF(AH122="","ERROR"))))</f>
        <v>Débil</v>
      </c>
      <c r="AJ122" s="841" t="s">
        <v>162</v>
      </c>
      <c r="AK122" s="840">
        <f>IF(AI122="Débil",0,IF(AND(AI122="Moderado",AJ122="Directamente"),1,IF(AND(AI122="Moderado",AJ122="No disminuye"),0,IF(AND(AI122="Fuerte",AJ122="Directamente"),2,IF(AND(AI122="Fuerte",AJ122="No disminuye"),0)))))</f>
        <v>0</v>
      </c>
      <c r="AL122" s="847">
        <f>'4-VALORACIÓN DEL RIESGO'!P47-'5-CONTROLES'!AK122:AK124</f>
        <v>4</v>
      </c>
      <c r="AM122" s="840" t="str">
        <f>IF(AL122=5,"Casi Seguro",IF(AL122=4,"Probable",IF(AL122=3,"Posible",IF(AL122=2,"Improbable",IF(AL122=1,"Rara Vez",IF(AL122=0,"Rara Vez",IF(AL122&lt;0,"Rara Vez")))))))</f>
        <v>Probable</v>
      </c>
      <c r="AN122" s="841" t="s">
        <v>164</v>
      </c>
      <c r="AO122" s="840">
        <f>IF(AI122="Débil",0,IF(AND(AI122="Moderado",AN122="Directamente"),1,IF(AND(AI122="Moderado",AN122="Indirectamente"),0,IF(AND(AI122="Moderado",AN122="No disminuye"),0,IF(AND(AI122="Fuerte",AN122="Directamente"),2,IF(AND(AI122="Fuerte",AN122="Indirectamente"),1,IF(AND(AI122="Fuerte",AN122="No disminuye"),0)))))))</f>
        <v>0</v>
      </c>
      <c r="AP122" s="850">
        <f>'4-VALORACIÓN DEL RIESGO'!Z47-'5-CONTROLES'!AO122:AO124</f>
        <v>3.3333333333333335</v>
      </c>
      <c r="AQ122" s="842" t="str">
        <f>IF(AP122&lt;=1,"Insignificante",IF(AP122&lt;=2,"Menor",IF(AP122&lt;=3,"Moderado",IF(AP122&lt;=4,"Mayor",IF(AP122&gt;=5,"Catastrófico")))))</f>
        <v>Mayor</v>
      </c>
      <c r="AR122" s="840" t="str">
        <f t="shared" ref="AR122" si="58">IF(OR(AND(AQ122="Insignificante",AM122="Rara Vez"),AND(AQ122="Insignificante",AM122="Improbable"),AND(AQ122="Insignificante",AM122="Posible"),AND(AQ122="Menor",AM122="Rara Vez"),AND(AQ122="Menor",AM122="Improbable")),"Bajo",IF(OR(AND(AQ122="Insignificante",AM122="Probable"),AND(AQ122="Menor",AM122="Posible"),AND(AQ122="Moderado",AM122="Rara Vez"),AND(AQ122="Moderado",AM122="Improbable")),"Moderado",IF(OR(AND(AQ122="Menor",AM122="Probable"),AND(AQ122="Menor",AM122="Casi Seguro"),AND(AQ122="Mayor",AM122="Improbable"),AND(AQ122="Mayor",AM122="Rara Vez"),AND(AQ122="Moderado",AM122="Probable"),AND(AQ122="Insignificante",AM122="Casi Seguro"),AND(AQ122="Moderado",AM122="Posible")),"Alto",IF(OR(AND(AQ122="Moderado",AM122="Casi Seguro"),AND(AQ122="Mayor",AM122="Posible"),AND(AQ122="Mayor",AM122="Probable"),AND(AQ122="Mayor",AM122="Casi Seguro"),AND(AQ122="Catastrófico",AM122="Rara Vez"),AND(AQ122="Catastrófico",AM122="Improbable"),AND(AQ122="Catastrófico",AM122="Posible"),AND(AQ122="Catastrófico",AM122="Casi Seguro"),AND(AQ122="Catastrófico",AM122="Probable")),"Extremo"))))</f>
        <v>Extremo</v>
      </c>
      <c r="AS122" s="840"/>
      <c r="AT122" s="845" t="s">
        <v>9</v>
      </c>
    </row>
    <row r="123" spans="2:46" s="396" customFormat="1" ht="24" customHeight="1" x14ac:dyDescent="0.3">
      <c r="B123" s="949"/>
      <c r="C123" s="865"/>
      <c r="D123" s="867"/>
      <c r="E123" s="867"/>
      <c r="F123" s="867"/>
      <c r="G123" s="419"/>
      <c r="H123" s="386"/>
      <c r="I123" s="419"/>
      <c r="J123" s="419"/>
      <c r="K123" s="419"/>
      <c r="L123" s="419"/>
      <c r="M123" s="420"/>
      <c r="N123" s="397"/>
      <c r="O123" s="398" t="b">
        <f t="shared" si="47"/>
        <v>0</v>
      </c>
      <c r="P123" s="399"/>
      <c r="Q123" s="398" t="b">
        <f t="shared" si="48"/>
        <v>0</v>
      </c>
      <c r="R123" s="399"/>
      <c r="S123" s="398" t="b">
        <f t="shared" si="49"/>
        <v>0</v>
      </c>
      <c r="T123" s="399"/>
      <c r="U123" s="398" t="b">
        <f t="shared" si="30"/>
        <v>0</v>
      </c>
      <c r="V123" s="399"/>
      <c r="W123" s="398" t="b">
        <f t="shared" si="31"/>
        <v>0</v>
      </c>
      <c r="X123" s="399"/>
      <c r="Y123" s="398" t="b">
        <f t="shared" si="50"/>
        <v>0</v>
      </c>
      <c r="Z123" s="399"/>
      <c r="AA123" s="398" t="b">
        <f t="shared" si="32"/>
        <v>0</v>
      </c>
      <c r="AB123" s="434">
        <f t="shared" si="33"/>
        <v>0</v>
      </c>
      <c r="AC123" s="400" t="str">
        <f t="shared" si="34"/>
        <v>Débil</v>
      </c>
      <c r="AD123" s="401"/>
      <c r="AE123" s="402" t="str">
        <f t="shared" si="51"/>
        <v>Débil</v>
      </c>
      <c r="AF123" s="403" t="str">
        <f t="shared" si="35"/>
        <v>0</v>
      </c>
      <c r="AG123" s="862"/>
      <c r="AH123" s="850"/>
      <c r="AI123" s="840"/>
      <c r="AJ123" s="841"/>
      <c r="AK123" s="840"/>
      <c r="AL123" s="848"/>
      <c r="AM123" s="840"/>
      <c r="AN123" s="841"/>
      <c r="AO123" s="840"/>
      <c r="AP123" s="850"/>
      <c r="AQ123" s="843"/>
      <c r="AR123" s="840"/>
      <c r="AS123" s="840"/>
      <c r="AT123" s="845"/>
    </row>
    <row r="124" spans="2:46" s="396" customFormat="1" ht="24" customHeight="1" thickBot="1" x14ac:dyDescent="0.35">
      <c r="B124" s="949"/>
      <c r="C124" s="865"/>
      <c r="D124" s="867"/>
      <c r="E124" s="867"/>
      <c r="F124" s="867"/>
      <c r="G124" s="419"/>
      <c r="H124" s="386"/>
      <c r="I124" s="419"/>
      <c r="J124" s="419"/>
      <c r="K124" s="419"/>
      <c r="L124" s="419"/>
      <c r="M124" s="420"/>
      <c r="N124" s="397"/>
      <c r="O124" s="398" t="b">
        <f t="shared" si="47"/>
        <v>0</v>
      </c>
      <c r="P124" s="399"/>
      <c r="Q124" s="398" t="b">
        <f t="shared" si="48"/>
        <v>0</v>
      </c>
      <c r="R124" s="399"/>
      <c r="S124" s="398" t="b">
        <f t="shared" si="49"/>
        <v>0</v>
      </c>
      <c r="T124" s="399"/>
      <c r="U124" s="398" t="b">
        <f t="shared" si="30"/>
        <v>0</v>
      </c>
      <c r="V124" s="399"/>
      <c r="W124" s="398" t="b">
        <f t="shared" si="31"/>
        <v>0</v>
      </c>
      <c r="X124" s="399"/>
      <c r="Y124" s="398" t="b">
        <f t="shared" si="50"/>
        <v>0</v>
      </c>
      <c r="Z124" s="399"/>
      <c r="AA124" s="398" t="b">
        <f t="shared" si="32"/>
        <v>0</v>
      </c>
      <c r="AB124" s="434">
        <f t="shared" si="33"/>
        <v>0</v>
      </c>
      <c r="AC124" s="400" t="str">
        <f t="shared" si="34"/>
        <v>Débil</v>
      </c>
      <c r="AD124" s="401"/>
      <c r="AE124" s="402" t="str">
        <f t="shared" si="51"/>
        <v>Débil</v>
      </c>
      <c r="AF124" s="403" t="str">
        <f t="shared" si="35"/>
        <v>0</v>
      </c>
      <c r="AG124" s="863"/>
      <c r="AH124" s="850"/>
      <c r="AI124" s="840"/>
      <c r="AJ124" s="841"/>
      <c r="AK124" s="840"/>
      <c r="AL124" s="849"/>
      <c r="AM124" s="840"/>
      <c r="AN124" s="841"/>
      <c r="AO124" s="840"/>
      <c r="AP124" s="850"/>
      <c r="AQ124" s="844"/>
      <c r="AR124" s="840"/>
      <c r="AS124" s="840"/>
      <c r="AT124" s="845"/>
    </row>
    <row r="125" spans="2:46" s="396" customFormat="1" ht="163.5" customHeight="1" x14ac:dyDescent="0.3">
      <c r="B125" s="949">
        <v>39</v>
      </c>
      <c r="C125" s="865" t="str">
        <f>'3-IDENTIFICACIÓN DEL RIESGO'!B49</f>
        <v>Gestión de la Información</v>
      </c>
      <c r="D125" s="867" t="str">
        <f>'3-IDENTIFICACIÓN DEL RIESGO'!E49</f>
        <v>1. Dirección General (Comunicaciones, Topografía).
2.Secretaria General.
3. Dirección de Gestión del Ordenamiento Social de la Propiedad.
4. Subdirección de Sistemas de Información de Tierras.</v>
      </c>
      <c r="E125" s="867" t="str">
        <f>'3-IDENTIFICACIÓN DEL RIESGO'!G49</f>
        <v>Incumplir los Acuerdos de niveles de servicio (SLA) de la mesa de servicios de TI</v>
      </c>
      <c r="F125" s="867"/>
      <c r="G125" s="419" t="s">
        <v>1166</v>
      </c>
      <c r="H125" s="386" t="s">
        <v>632</v>
      </c>
      <c r="I125" s="419" t="s">
        <v>1803</v>
      </c>
      <c r="J125" s="419" t="s">
        <v>1801</v>
      </c>
      <c r="K125" s="419" t="s">
        <v>1802</v>
      </c>
      <c r="L125" s="419" t="s">
        <v>1800</v>
      </c>
      <c r="M125" s="420" t="s">
        <v>1799</v>
      </c>
      <c r="N125" s="397" t="s">
        <v>236</v>
      </c>
      <c r="O125" s="398">
        <f t="shared" si="47"/>
        <v>0</v>
      </c>
      <c r="P125" s="399" t="s">
        <v>214</v>
      </c>
      <c r="Q125" s="398">
        <f t="shared" si="48"/>
        <v>0</v>
      </c>
      <c r="R125" s="399" t="s">
        <v>239</v>
      </c>
      <c r="S125" s="398">
        <f t="shared" si="49"/>
        <v>0</v>
      </c>
      <c r="T125" s="399" t="s">
        <v>210</v>
      </c>
      <c r="U125" s="398">
        <f t="shared" si="30"/>
        <v>10</v>
      </c>
      <c r="V125" s="399" t="s">
        <v>207</v>
      </c>
      <c r="W125" s="398">
        <f t="shared" si="31"/>
        <v>15</v>
      </c>
      <c r="X125" s="399" t="s">
        <v>212</v>
      </c>
      <c r="Y125" s="398">
        <f t="shared" si="50"/>
        <v>0</v>
      </c>
      <c r="Z125" s="399" t="s">
        <v>209</v>
      </c>
      <c r="AA125" s="398">
        <f t="shared" si="32"/>
        <v>10</v>
      </c>
      <c r="AB125" s="434">
        <f t="shared" si="33"/>
        <v>35</v>
      </c>
      <c r="AC125" s="400" t="str">
        <f t="shared" si="34"/>
        <v>Débil</v>
      </c>
      <c r="AD125" s="401" t="s">
        <v>63</v>
      </c>
      <c r="AE125" s="402" t="str">
        <f t="shared" si="51"/>
        <v>Débil</v>
      </c>
      <c r="AF125" s="403" t="str">
        <f t="shared" si="35"/>
        <v>0</v>
      </c>
      <c r="AG125" s="861">
        <v>1</v>
      </c>
      <c r="AH125" s="850">
        <f>(AF125+AF126+AF127)/AG125</f>
        <v>0</v>
      </c>
      <c r="AI125" s="840" t="str">
        <f>IF(AH125&lt;50,"Débil",IF(AH125&lt;=99,"Moderado",IF(AH125=100,"Fuerte",IF(AH125="","ERROR"))))</f>
        <v>Débil</v>
      </c>
      <c r="AJ125" s="841" t="s">
        <v>162</v>
      </c>
      <c r="AK125" s="840">
        <f>IF(AI125="Débil",0,IF(AND(AI125="Moderado",AJ125="Directamente"),1,IF(AND(AI125="Moderado",AJ125="No disminuye"),0,IF(AND(AI125="Fuerte",AJ125="Directamente"),2,IF(AND(AI125="Fuerte",AJ125="No disminuye"),0)))))</f>
        <v>0</v>
      </c>
      <c r="AL125" s="842">
        <f>'4-VALORACIÓN DEL RIESGO'!P48-'5-CONTROLES'!AK125:AK127</f>
        <v>4</v>
      </c>
      <c r="AM125" s="840" t="str">
        <f>IF(AL125=5,"Casi Seguro",IF(AL125=4,"Probable",IF(AL125=3,"Posible",IF(AL125=2,"Improbable",IF(AL125=1,"Rara Vez",IF(AL125=0,"Rara Vez",IF(AL125&lt;0,"Rara Vez")))))))</f>
        <v>Probable</v>
      </c>
      <c r="AN125" s="841" t="s">
        <v>164</v>
      </c>
      <c r="AO125" s="840">
        <f>IF(AI125="Débil",0,IF(AND(AI125="Moderado",AN125="Directamente"),1,IF(AND(AI125="Moderado",AN125="Indirectamente"),0,IF(AND(AI125="Moderado",AN125="No disminuye"),0,IF(AND(AI125="Fuerte",AN125="Directamente"),2,IF(AND(AI125="Fuerte",AN125="Indirectamente"),1,IF(AND(AI125="Fuerte",AN125="No disminuye"),0)))))))</f>
        <v>0</v>
      </c>
      <c r="AP125" s="840">
        <f>'4-VALORACIÓN DEL RIESGO'!Z48-'5-CONTROLES'!AO125:AO127</f>
        <v>4</v>
      </c>
      <c r="AQ125" s="842" t="str">
        <f>IF(AP125&lt;=1,"Insignificante",IF(AP125=2,"Menor",IF(AP125=3,"Moderado",IF(AP125=4,"Mayor",IF(AP125&gt;=5,"Catastrófico")))))</f>
        <v>Mayor</v>
      </c>
      <c r="AR125" s="840" t="str">
        <f t="shared" ref="AR125" si="59">IF(OR(AND(AQ125="Insignificante",AM125="Rara Vez"),AND(AQ125="Insignificante",AM125="Improbable"),AND(AQ125="Insignificante",AM125="Posible"),AND(AQ125="Menor",AM125="Rara Vez"),AND(AQ125="Menor",AM125="Improbable")),"Bajo",IF(OR(AND(AQ125="Insignificante",AM125="Probable"),AND(AQ125="Menor",AM125="Posible"),AND(AQ125="Moderado",AM125="Rara Vez"),AND(AQ125="Moderado",AM125="Improbable")),"Moderado",IF(OR(AND(AQ125="Menor",AM125="Probable"),AND(AQ125="Menor",AM125="Casi Seguro"),AND(AQ125="Mayor",AM125="Improbable"),AND(AQ125="Mayor",AM125="Rara Vez"),AND(AQ125="Moderado",AM125="Probable"),AND(AQ125="Insignificante",AM125="Casi Seguro"),AND(AQ125="Moderado",AM125="Posible")),"Alto",IF(OR(AND(AQ125="Moderado",AM125="Casi Seguro"),AND(AQ125="Mayor",AM125="Posible"),AND(AQ125="Mayor",AM125="Probable"),AND(AQ125="Mayor",AM125="Casi Seguro"),AND(AQ125="Catastrófico",AM125="Rara Vez"),AND(AQ125="Catastrófico",AM125="Improbable"),AND(AQ125="Catastrófico",AM125="Posible"),AND(AQ125="Catastrófico",AM125="Casi Seguro"),AND(AQ125="Catastrófico",AM125="Probable")),"Extremo"))))</f>
        <v>Extremo</v>
      </c>
      <c r="AS125" s="840"/>
      <c r="AT125" s="845" t="s">
        <v>9</v>
      </c>
    </row>
    <row r="126" spans="2:46" s="396" customFormat="1" ht="22.5" customHeight="1" x14ac:dyDescent="0.3">
      <c r="B126" s="949"/>
      <c r="C126" s="865"/>
      <c r="D126" s="867"/>
      <c r="E126" s="867"/>
      <c r="F126" s="867"/>
      <c r="G126" s="419"/>
      <c r="H126" s="386"/>
      <c r="I126" s="419"/>
      <c r="J126" s="419"/>
      <c r="K126" s="419"/>
      <c r="L126" s="419"/>
      <c r="M126" s="420"/>
      <c r="N126" s="397"/>
      <c r="O126" s="398" t="b">
        <f t="shared" si="47"/>
        <v>0</v>
      </c>
      <c r="P126" s="399"/>
      <c r="Q126" s="398" t="b">
        <f t="shared" si="48"/>
        <v>0</v>
      </c>
      <c r="R126" s="399"/>
      <c r="S126" s="398" t="b">
        <f t="shared" si="49"/>
        <v>0</v>
      </c>
      <c r="T126" s="399"/>
      <c r="U126" s="398" t="b">
        <f t="shared" si="30"/>
        <v>0</v>
      </c>
      <c r="V126" s="399"/>
      <c r="W126" s="398" t="b">
        <f t="shared" si="31"/>
        <v>0</v>
      </c>
      <c r="X126" s="399"/>
      <c r="Y126" s="398" t="b">
        <f t="shared" si="50"/>
        <v>0</v>
      </c>
      <c r="Z126" s="399"/>
      <c r="AA126" s="398" t="b">
        <f t="shared" si="32"/>
        <v>0</v>
      </c>
      <c r="AB126" s="434">
        <f t="shared" si="33"/>
        <v>0</v>
      </c>
      <c r="AC126" s="400" t="str">
        <f t="shared" si="34"/>
        <v>Débil</v>
      </c>
      <c r="AD126" s="401"/>
      <c r="AE126" s="402" t="str">
        <f t="shared" si="51"/>
        <v>Débil</v>
      </c>
      <c r="AF126" s="403" t="str">
        <f t="shared" si="35"/>
        <v>0</v>
      </c>
      <c r="AG126" s="862"/>
      <c r="AH126" s="850"/>
      <c r="AI126" s="840"/>
      <c r="AJ126" s="841"/>
      <c r="AK126" s="840"/>
      <c r="AL126" s="843"/>
      <c r="AM126" s="840"/>
      <c r="AN126" s="841"/>
      <c r="AO126" s="840"/>
      <c r="AP126" s="840"/>
      <c r="AQ126" s="843"/>
      <c r="AR126" s="840"/>
      <c r="AS126" s="840"/>
      <c r="AT126" s="845"/>
    </row>
    <row r="127" spans="2:46" s="396" customFormat="1" ht="22.5" customHeight="1" thickBot="1" x14ac:dyDescent="0.35">
      <c r="B127" s="949"/>
      <c r="C127" s="865"/>
      <c r="D127" s="867"/>
      <c r="E127" s="867"/>
      <c r="F127" s="867"/>
      <c r="G127" s="419"/>
      <c r="H127" s="386"/>
      <c r="I127" s="419"/>
      <c r="J127" s="419"/>
      <c r="K127" s="419"/>
      <c r="L127" s="419"/>
      <c r="M127" s="420"/>
      <c r="N127" s="397" t="s">
        <v>236</v>
      </c>
      <c r="O127" s="398"/>
      <c r="P127" s="399" t="s">
        <v>214</v>
      </c>
      <c r="Q127" s="398">
        <f t="shared" si="48"/>
        <v>0</v>
      </c>
      <c r="R127" s="399" t="s">
        <v>239</v>
      </c>
      <c r="S127" s="398">
        <f t="shared" si="49"/>
        <v>0</v>
      </c>
      <c r="T127" s="399" t="s">
        <v>241</v>
      </c>
      <c r="U127" s="398">
        <f t="shared" si="30"/>
        <v>0</v>
      </c>
      <c r="V127" s="399"/>
      <c r="W127" s="398" t="b">
        <f t="shared" si="31"/>
        <v>0</v>
      </c>
      <c r="X127" s="399"/>
      <c r="Y127" s="398" t="b">
        <f t="shared" si="50"/>
        <v>0</v>
      </c>
      <c r="Z127" s="399"/>
      <c r="AA127" s="398" t="b">
        <f t="shared" si="32"/>
        <v>0</v>
      </c>
      <c r="AB127" s="434">
        <f t="shared" si="33"/>
        <v>0</v>
      </c>
      <c r="AC127" s="400" t="str">
        <f t="shared" si="34"/>
        <v>Débil</v>
      </c>
      <c r="AD127" s="401"/>
      <c r="AE127" s="402" t="str">
        <f t="shared" si="51"/>
        <v>Débil</v>
      </c>
      <c r="AF127" s="403" t="str">
        <f t="shared" si="35"/>
        <v>0</v>
      </c>
      <c r="AG127" s="863"/>
      <c r="AH127" s="850"/>
      <c r="AI127" s="840"/>
      <c r="AJ127" s="841"/>
      <c r="AK127" s="840"/>
      <c r="AL127" s="844"/>
      <c r="AM127" s="840"/>
      <c r="AN127" s="841"/>
      <c r="AO127" s="840"/>
      <c r="AP127" s="840"/>
      <c r="AQ127" s="844"/>
      <c r="AR127" s="840"/>
      <c r="AS127" s="840"/>
      <c r="AT127" s="845"/>
    </row>
    <row r="128" spans="2:46" s="396" customFormat="1" ht="163.5" customHeight="1" x14ac:dyDescent="0.3">
      <c r="B128" s="949">
        <v>40</v>
      </c>
      <c r="C128" s="865" t="str">
        <f>'3-IDENTIFICACIÓN DEL RIESGO'!B50</f>
        <v>Gestión de la Información</v>
      </c>
      <c r="D128" s="867" t="str">
        <f>'3-IDENTIFICACIÓN DEL RIESGO'!E50</f>
        <v>1. Dirección General (Comunicaciones, Topografía).
2.Secretaria General.
3. Dirección de Gestión del Ordenamiento Social de la Propiedad.
4. Subdirección de Sistemas de Información de Tierras.</v>
      </c>
      <c r="E128" s="867" t="str">
        <f>'3-IDENTIFICACIÓN DEL RIESGO'!G50</f>
        <v xml:space="preserve">
Incumplir los tiempos de entrega de desarrollo y ajustes a las aplicaciones de la Agencia.</v>
      </c>
      <c r="F128" s="867"/>
      <c r="G128" s="419" t="s">
        <v>1857</v>
      </c>
      <c r="H128" s="386" t="s">
        <v>630</v>
      </c>
      <c r="I128" s="419" t="s">
        <v>1856</v>
      </c>
      <c r="J128" s="419" t="s">
        <v>1853</v>
      </c>
      <c r="K128" s="419" t="s">
        <v>1854</v>
      </c>
      <c r="L128" s="419" t="s">
        <v>1855</v>
      </c>
      <c r="M128" s="420" t="s">
        <v>1852</v>
      </c>
      <c r="N128" s="397" t="s">
        <v>204</v>
      </c>
      <c r="O128" s="398">
        <f t="shared" si="47"/>
        <v>15</v>
      </c>
      <c r="P128" s="399" t="s">
        <v>205</v>
      </c>
      <c r="Q128" s="398">
        <f t="shared" si="48"/>
        <v>15</v>
      </c>
      <c r="R128" s="399" t="s">
        <v>206</v>
      </c>
      <c r="S128" s="398">
        <f t="shared" si="49"/>
        <v>15</v>
      </c>
      <c r="T128" s="399" t="s">
        <v>60</v>
      </c>
      <c r="U128" s="398">
        <f t="shared" si="30"/>
        <v>15</v>
      </c>
      <c r="V128" s="399" t="s">
        <v>207</v>
      </c>
      <c r="W128" s="398">
        <f t="shared" si="31"/>
        <v>15</v>
      </c>
      <c r="X128" s="399" t="s">
        <v>208</v>
      </c>
      <c r="Y128" s="398">
        <f t="shared" si="50"/>
        <v>15</v>
      </c>
      <c r="Z128" s="399" t="s">
        <v>209</v>
      </c>
      <c r="AA128" s="398">
        <f t="shared" si="32"/>
        <v>10</v>
      </c>
      <c r="AB128" s="434">
        <f t="shared" si="33"/>
        <v>100</v>
      </c>
      <c r="AC128" s="400" t="str">
        <f t="shared" si="34"/>
        <v>Fuerte</v>
      </c>
      <c r="AD128" s="401" t="s">
        <v>63</v>
      </c>
      <c r="AE128" s="402" t="str">
        <f t="shared" si="51"/>
        <v>Fuerte</v>
      </c>
      <c r="AF128" s="403" t="str">
        <f t="shared" si="35"/>
        <v>100</v>
      </c>
      <c r="AG128" s="861">
        <v>1</v>
      </c>
      <c r="AH128" s="850">
        <f>(AF128+AF129+AF130)/AG128</f>
        <v>100</v>
      </c>
      <c r="AI128" s="840" t="str">
        <f>IF(AH128&lt;50,"Débil",IF(AH128&lt;=99,"Moderado",IF(AH128=100,"Fuerte",IF(AH128="","ERROR"))))</f>
        <v>Fuerte</v>
      </c>
      <c r="AJ128" s="841" t="s">
        <v>162</v>
      </c>
      <c r="AK128" s="840">
        <f>IF(AI128="Débil",0,IF(AND(AI128="Moderado",AJ128="Directamente"),1,IF(AND(AI128="Moderado",AJ128="No disminuye"),0,IF(AND(AI128="Fuerte",AJ128="Directamente"),2,IF(AND(AI128="Fuerte",AJ128="No disminuye"),0)))))</f>
        <v>2</v>
      </c>
      <c r="AL128" s="842">
        <f>'4-VALORACIÓN DEL RIESGO'!P49-'5-CONTROLES'!AK128:AK130</f>
        <v>3</v>
      </c>
      <c r="AM128" s="840" t="str">
        <f>IF(AL128=5,"Casi Seguro",IF(AL128=4,"Probable",IF(AL128=3,"Posible",IF(AL128=2,"Improbable",IF(AL128=1,"Rara Vez",IF(AL128=0,"Rara Vez",IF(AL128&lt;0,"Rara Vez")))))))</f>
        <v>Posible</v>
      </c>
      <c r="AN128" s="841" t="s">
        <v>164</v>
      </c>
      <c r="AO128" s="840">
        <f>IF(AI128="Débil",0,IF(AND(AI128="Moderado",AN128="Directamente"),1,IF(AND(AI128="Moderado",AN128="Indirectamente"),0,IF(AND(AI128="Moderado",AN128="No disminuye"),0,IF(AND(AI128="Fuerte",AN128="Directamente"),2,IF(AND(AI128="Fuerte",AN128="Indirectamente"),1,IF(AND(AI128="Fuerte",AN128="No disminuye"),0)))))))</f>
        <v>0</v>
      </c>
      <c r="AP128" s="840">
        <f>'4-VALORACIÓN DEL RIESGO'!Z49-'5-CONTROLES'!AO128:AO130</f>
        <v>4</v>
      </c>
      <c r="AQ128" s="842" t="str">
        <f>IF(AP128&lt;=1,"Insignificante",IF(AP128=2,"Menor",IF(AP128=3,"Moderado",IF(AP128=4,"Mayor",IF(AP128&gt;=5,"Catastrófico")))))</f>
        <v>Mayor</v>
      </c>
      <c r="AR128" s="840" t="str">
        <f t="shared" ref="AR128" si="60">IF(OR(AND(AQ128="Insignificante",AM128="Rara Vez"),AND(AQ128="Insignificante",AM128="Improbable"),AND(AQ128="Insignificante",AM128="Posible"),AND(AQ128="Menor",AM128="Rara Vez"),AND(AQ128="Menor",AM128="Improbable")),"Bajo",IF(OR(AND(AQ128="Insignificante",AM128="Probable"),AND(AQ128="Menor",AM128="Posible"),AND(AQ128="Moderado",AM128="Rara Vez"),AND(AQ128="Moderado",AM128="Improbable")),"Moderado",IF(OR(AND(AQ128="Menor",AM128="Probable"),AND(AQ128="Menor",AM128="Casi Seguro"),AND(AQ128="Mayor",AM128="Improbable"),AND(AQ128="Mayor",AM128="Rara Vez"),AND(AQ128="Moderado",AM128="Probable"),AND(AQ128="Insignificante",AM128="Casi Seguro"),AND(AQ128="Moderado",AM128="Posible")),"Alto",IF(OR(AND(AQ128="Moderado",AM128="Casi Seguro"),AND(AQ128="Mayor",AM128="Posible"),AND(AQ128="Mayor",AM128="Probable"),AND(AQ128="Mayor",AM128="Casi Seguro"),AND(AQ128="Catastrófico",AM128="Rara Vez"),AND(AQ128="Catastrófico",AM128="Improbable"),AND(AQ128="Catastrófico",AM128="Posible"),AND(AQ128="Catastrófico",AM128="Casi Seguro"),AND(AQ128="Catastrófico",AM128="Probable")),"Extremo"))))</f>
        <v>Extremo</v>
      </c>
      <c r="AS128" s="840"/>
      <c r="AT128" s="845" t="s">
        <v>9</v>
      </c>
    </row>
    <row r="129" spans="2:46" s="396" customFormat="1" ht="27" customHeight="1" x14ac:dyDescent="0.3">
      <c r="B129" s="949"/>
      <c r="C129" s="865"/>
      <c r="D129" s="867"/>
      <c r="E129" s="867"/>
      <c r="F129" s="867"/>
      <c r="G129" s="419"/>
      <c r="H129" s="386"/>
      <c r="I129" s="419"/>
      <c r="J129" s="419"/>
      <c r="K129" s="419"/>
      <c r="L129" s="419"/>
      <c r="M129" s="420"/>
      <c r="N129" s="397"/>
      <c r="O129" s="398" t="b">
        <f t="shared" si="47"/>
        <v>0</v>
      </c>
      <c r="P129" s="399"/>
      <c r="Q129" s="398" t="b">
        <f t="shared" si="48"/>
        <v>0</v>
      </c>
      <c r="R129" s="399"/>
      <c r="S129" s="398" t="b">
        <f t="shared" si="49"/>
        <v>0</v>
      </c>
      <c r="T129" s="399"/>
      <c r="U129" s="398" t="b">
        <f t="shared" si="30"/>
        <v>0</v>
      </c>
      <c r="V129" s="399"/>
      <c r="W129" s="398" t="b">
        <f t="shared" si="31"/>
        <v>0</v>
      </c>
      <c r="X129" s="399"/>
      <c r="Y129" s="398" t="b">
        <f t="shared" si="50"/>
        <v>0</v>
      </c>
      <c r="Z129" s="399"/>
      <c r="AA129" s="398" t="b">
        <f t="shared" si="32"/>
        <v>0</v>
      </c>
      <c r="AB129" s="434">
        <f t="shared" si="33"/>
        <v>0</v>
      </c>
      <c r="AC129" s="400" t="str">
        <f t="shared" si="34"/>
        <v>Débil</v>
      </c>
      <c r="AD129" s="401"/>
      <c r="AE129" s="402" t="str">
        <f t="shared" si="51"/>
        <v>Débil</v>
      </c>
      <c r="AF129" s="403" t="str">
        <f t="shared" si="35"/>
        <v>0</v>
      </c>
      <c r="AG129" s="862"/>
      <c r="AH129" s="850"/>
      <c r="AI129" s="840"/>
      <c r="AJ129" s="841"/>
      <c r="AK129" s="840"/>
      <c r="AL129" s="843"/>
      <c r="AM129" s="840"/>
      <c r="AN129" s="841"/>
      <c r="AO129" s="840"/>
      <c r="AP129" s="840"/>
      <c r="AQ129" s="843"/>
      <c r="AR129" s="840"/>
      <c r="AS129" s="840"/>
      <c r="AT129" s="845"/>
    </row>
    <row r="130" spans="2:46" s="396" customFormat="1" ht="27" customHeight="1" thickBot="1" x14ac:dyDescent="0.35">
      <c r="B130" s="949"/>
      <c r="C130" s="865"/>
      <c r="D130" s="867"/>
      <c r="E130" s="867"/>
      <c r="F130" s="867"/>
      <c r="G130" s="419"/>
      <c r="H130" s="386"/>
      <c r="I130" s="419"/>
      <c r="J130" s="419"/>
      <c r="K130" s="419"/>
      <c r="L130" s="419"/>
      <c r="M130" s="420"/>
      <c r="N130" s="397"/>
      <c r="O130" s="398" t="b">
        <f t="shared" si="47"/>
        <v>0</v>
      </c>
      <c r="P130" s="399"/>
      <c r="Q130" s="398" t="b">
        <f t="shared" si="48"/>
        <v>0</v>
      </c>
      <c r="R130" s="399"/>
      <c r="S130" s="398" t="b">
        <f t="shared" si="49"/>
        <v>0</v>
      </c>
      <c r="T130" s="399"/>
      <c r="U130" s="398" t="b">
        <f t="shared" si="30"/>
        <v>0</v>
      </c>
      <c r="V130" s="399"/>
      <c r="W130" s="398" t="b">
        <f t="shared" si="31"/>
        <v>0</v>
      </c>
      <c r="X130" s="399"/>
      <c r="Y130" s="398" t="b">
        <f t="shared" si="50"/>
        <v>0</v>
      </c>
      <c r="Z130" s="399"/>
      <c r="AA130" s="398" t="b">
        <f t="shared" si="32"/>
        <v>0</v>
      </c>
      <c r="AB130" s="434">
        <f t="shared" si="33"/>
        <v>0</v>
      </c>
      <c r="AC130" s="400" t="str">
        <f t="shared" si="34"/>
        <v>Débil</v>
      </c>
      <c r="AD130" s="401"/>
      <c r="AE130" s="402" t="str">
        <f t="shared" si="51"/>
        <v>Débil</v>
      </c>
      <c r="AF130" s="403" t="str">
        <f t="shared" si="35"/>
        <v>0</v>
      </c>
      <c r="AG130" s="863"/>
      <c r="AH130" s="850"/>
      <c r="AI130" s="840"/>
      <c r="AJ130" s="841"/>
      <c r="AK130" s="840"/>
      <c r="AL130" s="844"/>
      <c r="AM130" s="840"/>
      <c r="AN130" s="841"/>
      <c r="AO130" s="840"/>
      <c r="AP130" s="840"/>
      <c r="AQ130" s="844"/>
      <c r="AR130" s="840"/>
      <c r="AS130" s="840"/>
      <c r="AT130" s="845"/>
    </row>
    <row r="131" spans="2:46" s="396" customFormat="1" ht="163.5" customHeight="1" x14ac:dyDescent="0.3">
      <c r="B131" s="949">
        <v>41</v>
      </c>
      <c r="C131" s="865" t="str">
        <f>'3-IDENTIFICACIÓN DEL RIESGO'!B51</f>
        <v>Gestión de la Información</v>
      </c>
      <c r="D131" s="867" t="str">
        <f>'3-IDENTIFICACIÓN DEL RIESGO'!E51</f>
        <v>1. Dirección General (Comunicaciones, Topografía).
2.Secretaria General.
3. Dirección de Gestión del Ordenamiento Social de la Propiedad.
4. Subdirección de Sistemas de Información de Tierras.</v>
      </c>
      <c r="E131" s="867" t="str">
        <f>'3-IDENTIFICACIÓN DEL RIESGO'!G51</f>
        <v xml:space="preserve">Interrupción en la prestación de los servicios de TI </v>
      </c>
      <c r="F131" s="867"/>
      <c r="G131" s="419" t="s">
        <v>1146</v>
      </c>
      <c r="H131" s="386" t="s">
        <v>632</v>
      </c>
      <c r="I131" s="419" t="s">
        <v>1829</v>
      </c>
      <c r="J131" s="419" t="s">
        <v>1822</v>
      </c>
      <c r="K131" s="419" t="s">
        <v>1830</v>
      </c>
      <c r="L131" s="419" t="s">
        <v>1831</v>
      </c>
      <c r="M131" s="420" t="s">
        <v>1821</v>
      </c>
      <c r="N131" s="397" t="s">
        <v>204</v>
      </c>
      <c r="O131" s="398">
        <f t="shared" si="47"/>
        <v>15</v>
      </c>
      <c r="P131" s="399" t="s">
        <v>205</v>
      </c>
      <c r="Q131" s="398">
        <f t="shared" si="48"/>
        <v>15</v>
      </c>
      <c r="R131" s="399" t="s">
        <v>206</v>
      </c>
      <c r="S131" s="398">
        <f t="shared" si="49"/>
        <v>15</v>
      </c>
      <c r="T131" s="399" t="s">
        <v>60</v>
      </c>
      <c r="U131" s="398">
        <f t="shared" si="30"/>
        <v>15</v>
      </c>
      <c r="V131" s="399" t="s">
        <v>207</v>
      </c>
      <c r="W131" s="398">
        <f t="shared" si="31"/>
        <v>15</v>
      </c>
      <c r="X131" s="399" t="s">
        <v>208</v>
      </c>
      <c r="Y131" s="398">
        <f t="shared" si="50"/>
        <v>15</v>
      </c>
      <c r="Z131" s="399" t="s">
        <v>209</v>
      </c>
      <c r="AA131" s="398">
        <f t="shared" si="32"/>
        <v>10</v>
      </c>
      <c r="AB131" s="434">
        <f t="shared" si="33"/>
        <v>100</v>
      </c>
      <c r="AC131" s="400" t="str">
        <f t="shared" si="34"/>
        <v>Fuerte</v>
      </c>
      <c r="AD131" s="401" t="s">
        <v>63</v>
      </c>
      <c r="AE131" s="402" t="str">
        <f t="shared" si="51"/>
        <v>Fuerte</v>
      </c>
      <c r="AF131" s="403" t="str">
        <f t="shared" si="35"/>
        <v>100</v>
      </c>
      <c r="AG131" s="861">
        <v>2</v>
      </c>
      <c r="AH131" s="850">
        <f>(AF131+AF132+AF133)/AG131</f>
        <v>50</v>
      </c>
      <c r="AI131" s="840" t="str">
        <f>IF(AH131&lt;50,"Débil",IF(AH131&lt;=99,"Moderado",IF(AH131=100,"Fuerte",IF(AH131="","ERROR"))))</f>
        <v>Moderado</v>
      </c>
      <c r="AJ131" s="841" t="s">
        <v>162</v>
      </c>
      <c r="AK131" s="840">
        <f>IF(AI131="Débil",0,IF(AND(AI131="Moderado",AJ131="Directamente"),1,IF(AND(AI131="Moderado",AJ131="No disminuye"),0,IF(AND(AI131="Fuerte",AJ131="Directamente"),2,IF(AND(AI131="Fuerte",AJ131="No disminuye"),0)))))</f>
        <v>1</v>
      </c>
      <c r="AL131" s="840">
        <f>'4-VALORACIÓN DEL RIESGO'!P50-'5-CONTROLES'!AK131:AK133</f>
        <v>3</v>
      </c>
      <c r="AM131" s="840" t="str">
        <f>IF(AL131=5,"Casi Seguro",IF(AL131=4,"Probable",IF(AL131=3,"Posible",IF(AL131=2,"Improbable",IF(AL131=1,"Rara Vez",IF(AL131=0,"Rara Vez",IF(AL131&lt;0,"Rara Vez")))))))</f>
        <v>Posible</v>
      </c>
      <c r="AN131" s="841" t="s">
        <v>164</v>
      </c>
      <c r="AO131" s="840">
        <f>IF(AI131="Débil",0,IF(AND(AI131="Moderado",AN131="Directamente"),1,IF(AND(AI131="Moderado",AN131="Indirectamente"),0,IF(AND(AI131="Moderado",AN131="No disminuye"),0,IF(AND(AI131="Fuerte",AN131="Directamente"),2,IF(AND(AI131="Fuerte",AN131="Indirectamente"),1,IF(AND(AI131="Fuerte",AN131="No disminuye"),0)))))))</f>
        <v>0</v>
      </c>
      <c r="AP131" s="840">
        <f>'4-VALORACIÓN DEL RIESGO'!Z50-'5-CONTROLES'!AO131:AO133</f>
        <v>5</v>
      </c>
      <c r="AQ131" s="842" t="str">
        <f>IF(AP131&lt;=1,"Insignificante",IF(AP131=2,"Menor",IF(AP131=3,"Moderado",IF(AP131=4,"Mayor",IF(AP131&gt;=5,"Catastrófico")))))</f>
        <v>Catastrófico</v>
      </c>
      <c r="AR131" s="840" t="str">
        <f t="shared" ref="AR131" si="61">IF(OR(AND(AQ131="Insignificante",AM131="Rara Vez"),AND(AQ131="Insignificante",AM131="Improbable"),AND(AQ131="Insignificante",AM131="Posible"),AND(AQ131="Menor",AM131="Rara Vez"),AND(AQ131="Menor",AM131="Improbable")),"Bajo",IF(OR(AND(AQ131="Insignificante",AM131="Probable"),AND(AQ131="Menor",AM131="Posible"),AND(AQ131="Moderado",AM131="Rara Vez"),AND(AQ131="Moderado",AM131="Improbable")),"Moderado",IF(OR(AND(AQ131="Menor",AM131="Probable"),AND(AQ131="Menor",AM131="Casi Seguro"),AND(AQ131="Mayor",AM131="Improbable"),AND(AQ131="Mayor",AM131="Rara Vez"),AND(AQ131="Moderado",AM131="Probable"),AND(AQ131="Insignificante",AM131="Casi Seguro"),AND(AQ131="Moderado",AM131="Posible")),"Alto",IF(OR(AND(AQ131="Moderado",AM131="Casi Seguro"),AND(AQ131="Mayor",AM131="Posible"),AND(AQ131="Mayor",AM131="Probable"),AND(AQ131="Mayor",AM131="Casi Seguro"),AND(AQ131="Catastrófico",AM131="Rara Vez"),AND(AQ131="Catastrófico",AM131="Improbable"),AND(AQ131="Catastrófico",AM131="Posible"),AND(AQ131="Catastrófico",AM131="Casi Seguro"),AND(AQ131="Catastrófico",AM131="Probable")),"Extremo"))))</f>
        <v>Extremo</v>
      </c>
      <c r="AS131" s="840"/>
      <c r="AT131" s="845" t="s">
        <v>9</v>
      </c>
    </row>
    <row r="132" spans="2:46" s="396" customFormat="1" ht="163.5" customHeight="1" x14ac:dyDescent="0.3">
      <c r="B132" s="949"/>
      <c r="C132" s="865"/>
      <c r="D132" s="867"/>
      <c r="E132" s="867"/>
      <c r="F132" s="867"/>
      <c r="G132" s="419" t="s">
        <v>1146</v>
      </c>
      <c r="H132" s="386" t="s">
        <v>630</v>
      </c>
      <c r="I132" s="419" t="s">
        <v>1828</v>
      </c>
      <c r="J132" s="419" t="s">
        <v>1826</v>
      </c>
      <c r="K132" s="419" t="s">
        <v>1827</v>
      </c>
      <c r="L132" s="419" t="s">
        <v>1824</v>
      </c>
      <c r="M132" s="420" t="s">
        <v>1823</v>
      </c>
      <c r="N132" s="397" t="s">
        <v>204</v>
      </c>
      <c r="O132" s="398">
        <f t="shared" si="47"/>
        <v>15</v>
      </c>
      <c r="P132" s="399" t="s">
        <v>205</v>
      </c>
      <c r="Q132" s="398">
        <f t="shared" si="48"/>
        <v>15</v>
      </c>
      <c r="R132" s="399" t="s">
        <v>239</v>
      </c>
      <c r="S132" s="398">
        <f t="shared" si="49"/>
        <v>0</v>
      </c>
      <c r="T132" s="399" t="s">
        <v>210</v>
      </c>
      <c r="U132" s="398">
        <f t="shared" si="30"/>
        <v>10</v>
      </c>
      <c r="V132" s="399" t="s">
        <v>207</v>
      </c>
      <c r="W132" s="398">
        <f t="shared" si="31"/>
        <v>15</v>
      </c>
      <c r="X132" s="399" t="s">
        <v>212</v>
      </c>
      <c r="Y132" s="398">
        <f t="shared" si="50"/>
        <v>0</v>
      </c>
      <c r="Z132" s="399" t="s">
        <v>209</v>
      </c>
      <c r="AA132" s="398">
        <f t="shared" si="32"/>
        <v>10</v>
      </c>
      <c r="AB132" s="434">
        <f t="shared" si="33"/>
        <v>65</v>
      </c>
      <c r="AC132" s="400" t="str">
        <f t="shared" si="34"/>
        <v>Débil</v>
      </c>
      <c r="AD132" s="401" t="s">
        <v>63</v>
      </c>
      <c r="AE132" s="402" t="str">
        <f t="shared" si="51"/>
        <v>Débil</v>
      </c>
      <c r="AF132" s="403" t="str">
        <f t="shared" si="35"/>
        <v>0</v>
      </c>
      <c r="AG132" s="862"/>
      <c r="AH132" s="850"/>
      <c r="AI132" s="840"/>
      <c r="AJ132" s="841"/>
      <c r="AK132" s="840"/>
      <c r="AL132" s="840"/>
      <c r="AM132" s="840"/>
      <c r="AN132" s="841"/>
      <c r="AO132" s="840"/>
      <c r="AP132" s="840"/>
      <c r="AQ132" s="843"/>
      <c r="AR132" s="840"/>
      <c r="AS132" s="840"/>
      <c r="AT132" s="845"/>
    </row>
    <row r="133" spans="2:46" s="396" customFormat="1" ht="28.5" customHeight="1" thickBot="1" x14ac:dyDescent="0.35">
      <c r="B133" s="949"/>
      <c r="C133" s="865"/>
      <c r="D133" s="867"/>
      <c r="E133" s="867"/>
      <c r="F133" s="867"/>
      <c r="G133" s="419"/>
      <c r="H133" s="386"/>
      <c r="I133" s="419"/>
      <c r="J133" s="419"/>
      <c r="K133" s="419"/>
      <c r="L133" s="419"/>
      <c r="M133" s="420"/>
      <c r="N133" s="397"/>
      <c r="O133" s="398" t="b">
        <f t="shared" si="47"/>
        <v>0</v>
      </c>
      <c r="P133" s="399"/>
      <c r="Q133" s="398" t="b">
        <f t="shared" si="48"/>
        <v>0</v>
      </c>
      <c r="R133" s="399"/>
      <c r="S133" s="398" t="b">
        <f t="shared" si="49"/>
        <v>0</v>
      </c>
      <c r="T133" s="399"/>
      <c r="U133" s="398" t="b">
        <f t="shared" si="30"/>
        <v>0</v>
      </c>
      <c r="V133" s="399"/>
      <c r="W133" s="398" t="b">
        <f t="shared" si="31"/>
        <v>0</v>
      </c>
      <c r="X133" s="399"/>
      <c r="Y133" s="398" t="b">
        <f t="shared" si="50"/>
        <v>0</v>
      </c>
      <c r="Z133" s="399"/>
      <c r="AA133" s="398" t="b">
        <f t="shared" si="32"/>
        <v>0</v>
      </c>
      <c r="AB133" s="434">
        <f t="shared" si="33"/>
        <v>0</v>
      </c>
      <c r="AC133" s="400" t="str">
        <f t="shared" si="34"/>
        <v>Débil</v>
      </c>
      <c r="AD133" s="401"/>
      <c r="AE133" s="402" t="str">
        <f t="shared" si="51"/>
        <v>Débil</v>
      </c>
      <c r="AF133" s="403" t="str">
        <f t="shared" si="35"/>
        <v>0</v>
      </c>
      <c r="AG133" s="863"/>
      <c r="AH133" s="850"/>
      <c r="AI133" s="840"/>
      <c r="AJ133" s="841"/>
      <c r="AK133" s="840"/>
      <c r="AL133" s="840"/>
      <c r="AM133" s="840"/>
      <c r="AN133" s="841"/>
      <c r="AO133" s="840"/>
      <c r="AP133" s="840"/>
      <c r="AQ133" s="844"/>
      <c r="AR133" s="840"/>
      <c r="AS133" s="840"/>
      <c r="AT133" s="845"/>
    </row>
    <row r="134" spans="2:46" s="396" customFormat="1" ht="163.5" customHeight="1" x14ac:dyDescent="0.3">
      <c r="B134" s="949">
        <v>42</v>
      </c>
      <c r="C134" s="865" t="str">
        <f>'3-IDENTIFICACIÓN DEL RIESGO'!B52</f>
        <v>Gestión de la Información</v>
      </c>
      <c r="D134" s="867" t="str">
        <f>'3-IDENTIFICACIÓN DEL RIESGO'!E52</f>
        <v>1. Dirección General (Comunicaciones, Topografía).
2.Secretaria General.
3. Dirección de Gestión del Ordenamiento Social de la Propiedad.
4. Subdirección de Sistemas de Información de Tierras.</v>
      </c>
      <c r="E134" s="867" t="str">
        <f>'3-IDENTIFICACIÓN DEL RIESGO'!G52</f>
        <v>Uso no autorizado para firmar documentos con la firma digital.</v>
      </c>
      <c r="F134" s="867"/>
      <c r="G134" s="419" t="s">
        <v>1146</v>
      </c>
      <c r="H134" s="386" t="s">
        <v>630</v>
      </c>
      <c r="I134" s="419" t="s">
        <v>1820</v>
      </c>
      <c r="J134" s="419" t="s">
        <v>1825</v>
      </c>
      <c r="K134" s="419" t="s">
        <v>1819</v>
      </c>
      <c r="L134" s="419" t="s">
        <v>1818</v>
      </c>
      <c r="M134" s="420" t="s">
        <v>1817</v>
      </c>
      <c r="N134" s="397" t="s">
        <v>204</v>
      </c>
      <c r="O134" s="398">
        <f t="shared" si="47"/>
        <v>15</v>
      </c>
      <c r="P134" s="399" t="s">
        <v>205</v>
      </c>
      <c r="Q134" s="398">
        <f t="shared" si="48"/>
        <v>15</v>
      </c>
      <c r="R134" s="399" t="s">
        <v>206</v>
      </c>
      <c r="S134" s="398">
        <f t="shared" si="49"/>
        <v>15</v>
      </c>
      <c r="T134" s="399" t="s">
        <v>60</v>
      </c>
      <c r="U134" s="398">
        <f t="shared" ref="U134:U197" si="62">IF(T134="Prevenir",15,IF(T134="Detectar",10,IF(T134="No es un control",0)))</f>
        <v>15</v>
      </c>
      <c r="V134" s="399" t="s">
        <v>207</v>
      </c>
      <c r="W134" s="398">
        <f t="shared" ref="W134:W197" si="63">IF(V134="Confiable",15,IF(V134="No confiable",0))</f>
        <v>15</v>
      </c>
      <c r="X134" s="399" t="s">
        <v>208</v>
      </c>
      <c r="Y134" s="398">
        <f t="shared" si="50"/>
        <v>15</v>
      </c>
      <c r="Z134" s="399" t="s">
        <v>209</v>
      </c>
      <c r="AA134" s="398">
        <f t="shared" ref="AA134:AA197" si="64">IF(Z134="Completa",10,IF(Z134="Incompleta",5,IF(Z134="No existe",0)))</f>
        <v>10</v>
      </c>
      <c r="AB134" s="434">
        <f t="shared" ref="AB134:AB197" si="65">O134+Q134+S134+U134+W134+Y134+AA134</f>
        <v>100</v>
      </c>
      <c r="AC134" s="400" t="str">
        <f t="shared" ref="AC134:AC197" si="66">IF(AB134&lt;86,"Débil",(IF(AB134&lt;96,"Moderado","Fuerte")))</f>
        <v>Fuerte</v>
      </c>
      <c r="AD134" s="401" t="s">
        <v>63</v>
      </c>
      <c r="AE134" s="402" t="str">
        <f t="shared" si="51"/>
        <v>Fuerte</v>
      </c>
      <c r="AF134" s="403" t="str">
        <f t="shared" ref="AF134:AF197" si="67">IF(AE134="Fuerte","100",IF(AE134="Moderado","50",IF(AE134="Débil","0")))</f>
        <v>100</v>
      </c>
      <c r="AG134" s="861">
        <v>1</v>
      </c>
      <c r="AH134" s="850">
        <f>(AF134+AF135+AF136)/AG134</f>
        <v>100</v>
      </c>
      <c r="AI134" s="840" t="str">
        <f>IF(AH134&lt;50,"Débil",IF(AH134&lt;=99,"Moderado",IF(AH134=100,"Fuerte",IF(AH134="","ERROR"))))</f>
        <v>Fuerte</v>
      </c>
      <c r="AJ134" s="841" t="s">
        <v>162</v>
      </c>
      <c r="AK134" s="840">
        <f>IF(AI134="Débil",0,IF(AND(AI134="Moderado",AJ134="Directamente"),1,IF(AND(AI134="Moderado",AJ134="No disminuye"),0,IF(AND(AI134="Fuerte",AJ134="Directamente"),2,IF(AND(AI134="Fuerte",AJ134="No disminuye"),0)))))</f>
        <v>2</v>
      </c>
      <c r="AL134" s="840">
        <f>'4-VALORACIÓN DEL RIESGO'!P51-'5-CONTROLES'!AK134:AK136</f>
        <v>2</v>
      </c>
      <c r="AM134" s="840" t="str">
        <f>IF(AL134=5,"Casi Seguro",IF(AL134=4,"Probable",IF(AL134=3,"Posible",IF(AL134=2,"Improbable",IF(AL134=1,"Rara Vez",IF(AL134=0,"Rara Vez",IF(AL134&lt;0,"Rara Vez")))))))</f>
        <v>Improbable</v>
      </c>
      <c r="AN134" s="841" t="s">
        <v>164</v>
      </c>
      <c r="AO134" s="840">
        <f>IF(AI134="Débil",0,IF(AND(AI134="Moderado",AN134="Directamente"),1,IF(AND(AI134="Moderado",AN134="Indirectamente"),0,IF(AND(AI134="Moderado",AN134="No disminuye"),0,IF(AND(AI134="Fuerte",AN134="Directamente"),2,IF(AND(AI134="Fuerte",AN134="Indirectamente"),1,IF(AND(AI134="Fuerte",AN134="No disminuye"),0)))))))</f>
        <v>0</v>
      </c>
      <c r="AP134" s="840">
        <f>'4-VALORACIÓN DEL RIESGO'!Z51-'5-CONTROLES'!AO134:AO136</f>
        <v>5</v>
      </c>
      <c r="AQ134" s="842" t="str">
        <f>IF(AP134&lt;=1,"Insignificante",IF(AP134=2,"Menor",IF(AP134=3,"Moderado",IF(AP134=4,"Mayor",IF(AP134&gt;=5,"Catastrófico")))))</f>
        <v>Catastrófico</v>
      </c>
      <c r="AR134" s="840" t="str">
        <f t="shared" ref="AR134" si="68">IF(OR(AND(AQ134="Insignificante",AM134="Rara Vez"),AND(AQ134="Insignificante",AM134="Improbable"),AND(AQ134="Insignificante",AM134="Posible"),AND(AQ134="Menor",AM134="Rara Vez"),AND(AQ134="Menor",AM134="Improbable")),"Bajo",IF(OR(AND(AQ134="Insignificante",AM134="Probable"),AND(AQ134="Menor",AM134="Posible"),AND(AQ134="Moderado",AM134="Rara Vez"),AND(AQ134="Moderado",AM134="Improbable")),"Moderado",IF(OR(AND(AQ134="Menor",AM134="Probable"),AND(AQ134="Menor",AM134="Casi Seguro"),AND(AQ134="Mayor",AM134="Improbable"),AND(AQ134="Mayor",AM134="Rara Vez"),AND(AQ134="Moderado",AM134="Probable"),AND(AQ134="Insignificante",AM134="Casi Seguro"),AND(AQ134="Moderado",AM134="Posible")),"Alto",IF(OR(AND(AQ134="Moderado",AM134="Casi Seguro"),AND(AQ134="Mayor",AM134="Posible"),AND(AQ134="Mayor",AM134="Probable"),AND(AQ134="Mayor",AM134="Casi Seguro"),AND(AQ134="Catastrófico",AM134="Rara Vez"),AND(AQ134="Catastrófico",AM134="Improbable"),AND(AQ134="Catastrófico",AM134="Posible"),AND(AQ134="Catastrófico",AM134="Casi Seguro"),AND(AQ134="Catastrófico",AM134="Probable")),"Extremo"))))</f>
        <v>Extremo</v>
      </c>
      <c r="AS134" s="840"/>
      <c r="AT134" s="845" t="s">
        <v>9</v>
      </c>
    </row>
    <row r="135" spans="2:46" s="396" customFormat="1" ht="27" customHeight="1" x14ac:dyDescent="0.3">
      <c r="B135" s="949"/>
      <c r="C135" s="865"/>
      <c r="D135" s="867"/>
      <c r="E135" s="867"/>
      <c r="F135" s="867"/>
      <c r="G135" s="419"/>
      <c r="H135" s="386"/>
      <c r="I135" s="419"/>
      <c r="J135" s="419"/>
      <c r="K135" s="419"/>
      <c r="L135" s="419"/>
      <c r="M135" s="420"/>
      <c r="N135" s="397"/>
      <c r="O135" s="398" t="b">
        <f t="shared" si="47"/>
        <v>0</v>
      </c>
      <c r="P135" s="399"/>
      <c r="Q135" s="398" t="b">
        <f t="shared" si="48"/>
        <v>0</v>
      </c>
      <c r="R135" s="399"/>
      <c r="S135" s="398" t="b">
        <f t="shared" si="49"/>
        <v>0</v>
      </c>
      <c r="T135" s="399"/>
      <c r="U135" s="398" t="b">
        <f t="shared" si="62"/>
        <v>0</v>
      </c>
      <c r="V135" s="399"/>
      <c r="W135" s="398" t="b">
        <f t="shared" si="63"/>
        <v>0</v>
      </c>
      <c r="X135" s="399"/>
      <c r="Y135" s="398" t="b">
        <f t="shared" si="50"/>
        <v>0</v>
      </c>
      <c r="Z135" s="399"/>
      <c r="AA135" s="398" t="b">
        <f t="shared" si="64"/>
        <v>0</v>
      </c>
      <c r="AB135" s="434">
        <f t="shared" si="65"/>
        <v>0</v>
      </c>
      <c r="AC135" s="400" t="str">
        <f t="shared" si="66"/>
        <v>Débil</v>
      </c>
      <c r="AD135" s="401"/>
      <c r="AE135" s="402" t="str">
        <f t="shared" si="51"/>
        <v>Débil</v>
      </c>
      <c r="AF135" s="403" t="str">
        <f t="shared" si="67"/>
        <v>0</v>
      </c>
      <c r="AG135" s="862"/>
      <c r="AH135" s="850"/>
      <c r="AI135" s="840"/>
      <c r="AJ135" s="841"/>
      <c r="AK135" s="840"/>
      <c r="AL135" s="840"/>
      <c r="AM135" s="840"/>
      <c r="AN135" s="841"/>
      <c r="AO135" s="840"/>
      <c r="AP135" s="840"/>
      <c r="AQ135" s="843"/>
      <c r="AR135" s="840"/>
      <c r="AS135" s="840"/>
      <c r="AT135" s="845"/>
    </row>
    <row r="136" spans="2:46" s="396" customFormat="1" ht="27" customHeight="1" thickBot="1" x14ac:dyDescent="0.35">
      <c r="B136" s="949"/>
      <c r="C136" s="865"/>
      <c r="D136" s="867"/>
      <c r="E136" s="867"/>
      <c r="F136" s="867"/>
      <c r="G136" s="419"/>
      <c r="H136" s="386"/>
      <c r="I136" s="419"/>
      <c r="J136" s="419"/>
      <c r="K136" s="419"/>
      <c r="L136" s="419"/>
      <c r="M136" s="420"/>
      <c r="N136" s="397"/>
      <c r="O136" s="398" t="b">
        <f t="shared" si="47"/>
        <v>0</v>
      </c>
      <c r="P136" s="399"/>
      <c r="Q136" s="398" t="b">
        <f t="shared" si="48"/>
        <v>0</v>
      </c>
      <c r="R136" s="399"/>
      <c r="S136" s="398" t="b">
        <f t="shared" si="49"/>
        <v>0</v>
      </c>
      <c r="T136" s="399"/>
      <c r="U136" s="398" t="b">
        <f t="shared" si="62"/>
        <v>0</v>
      </c>
      <c r="V136" s="399"/>
      <c r="W136" s="398" t="b">
        <f t="shared" si="63"/>
        <v>0</v>
      </c>
      <c r="X136" s="399"/>
      <c r="Y136" s="398" t="b">
        <f t="shared" si="50"/>
        <v>0</v>
      </c>
      <c r="Z136" s="399"/>
      <c r="AA136" s="398" t="b">
        <f t="shared" si="64"/>
        <v>0</v>
      </c>
      <c r="AB136" s="434">
        <f t="shared" si="65"/>
        <v>0</v>
      </c>
      <c r="AC136" s="400" t="str">
        <f t="shared" si="66"/>
        <v>Débil</v>
      </c>
      <c r="AD136" s="401"/>
      <c r="AE136" s="402" t="str">
        <f t="shared" si="51"/>
        <v>Débil</v>
      </c>
      <c r="AF136" s="403" t="str">
        <f t="shared" si="67"/>
        <v>0</v>
      </c>
      <c r="AG136" s="863"/>
      <c r="AH136" s="850"/>
      <c r="AI136" s="840"/>
      <c r="AJ136" s="841"/>
      <c r="AK136" s="840"/>
      <c r="AL136" s="840"/>
      <c r="AM136" s="840"/>
      <c r="AN136" s="841"/>
      <c r="AO136" s="840"/>
      <c r="AP136" s="840"/>
      <c r="AQ136" s="844"/>
      <c r="AR136" s="840"/>
      <c r="AS136" s="840"/>
      <c r="AT136" s="845"/>
    </row>
    <row r="137" spans="2:46" s="396" customFormat="1" ht="163.5" customHeight="1" x14ac:dyDescent="0.3">
      <c r="B137" s="949">
        <v>43</v>
      </c>
      <c r="C137" s="865" t="str">
        <f>'3-IDENTIFICACIÓN DEL RIESGO'!B53</f>
        <v>Gestión del Talento Humano</v>
      </c>
      <c r="D137" s="867" t="str">
        <f>'3-IDENTIFICACIÓN DEL RIESGO'!E53</f>
        <v>1. Subdirección de Talento Humano.
2. Secretaría General.</v>
      </c>
      <c r="E137" s="867" t="str">
        <f>'3-IDENTIFICACIÓN DEL RIESGO'!G53</f>
        <v>Posibilidad de incumplir metas del Plan Estratégico de Talento Humano</v>
      </c>
      <c r="F137" s="867"/>
      <c r="G137" s="419" t="s">
        <v>1091</v>
      </c>
      <c r="H137" s="386" t="s">
        <v>635</v>
      </c>
      <c r="I137" s="419" t="s">
        <v>1092</v>
      </c>
      <c r="J137" s="419" t="s">
        <v>1093</v>
      </c>
      <c r="K137" s="419" t="s">
        <v>1094</v>
      </c>
      <c r="L137" s="419" t="s">
        <v>1095</v>
      </c>
      <c r="M137" s="420" t="s">
        <v>1090</v>
      </c>
      <c r="N137" s="397" t="s">
        <v>204</v>
      </c>
      <c r="O137" s="398">
        <f t="shared" si="47"/>
        <v>15</v>
      </c>
      <c r="P137" s="399" t="s">
        <v>205</v>
      </c>
      <c r="Q137" s="398">
        <f t="shared" si="48"/>
        <v>15</v>
      </c>
      <c r="R137" s="399" t="s">
        <v>206</v>
      </c>
      <c r="S137" s="398">
        <f t="shared" si="49"/>
        <v>15</v>
      </c>
      <c r="T137" s="399" t="s">
        <v>60</v>
      </c>
      <c r="U137" s="398">
        <f t="shared" si="62"/>
        <v>15</v>
      </c>
      <c r="V137" s="399" t="s">
        <v>207</v>
      </c>
      <c r="W137" s="398">
        <f t="shared" si="63"/>
        <v>15</v>
      </c>
      <c r="X137" s="399" t="s">
        <v>208</v>
      </c>
      <c r="Y137" s="398">
        <f t="shared" si="50"/>
        <v>15</v>
      </c>
      <c r="Z137" s="399" t="s">
        <v>209</v>
      </c>
      <c r="AA137" s="398">
        <f t="shared" si="64"/>
        <v>10</v>
      </c>
      <c r="AB137" s="434">
        <f t="shared" si="65"/>
        <v>100</v>
      </c>
      <c r="AC137" s="400" t="str">
        <f t="shared" si="66"/>
        <v>Fuerte</v>
      </c>
      <c r="AD137" s="401" t="s">
        <v>63</v>
      </c>
      <c r="AE137" s="402" t="str">
        <f t="shared" si="51"/>
        <v>Fuerte</v>
      </c>
      <c r="AF137" s="403" t="str">
        <f t="shared" si="67"/>
        <v>100</v>
      </c>
      <c r="AG137" s="861">
        <v>2</v>
      </c>
      <c r="AH137" s="850">
        <f>(AF137+AF138+AF139)/AG137</f>
        <v>75</v>
      </c>
      <c r="AI137" s="840" t="str">
        <f>IF(AH137&lt;50,"Débil",IF(AH137&lt;=99,"Moderado",IF(AH137=100,"Fuerte",IF(AH137="","ERROR"))))</f>
        <v>Moderado</v>
      </c>
      <c r="AJ137" s="841" t="s">
        <v>162</v>
      </c>
      <c r="AK137" s="840">
        <f>IF(AI137="Débil",0,IF(AND(AI137="Moderado",AJ137="Directamente"),1,IF(AND(AI137="Moderado",AJ137="No disminuye"),0,IF(AND(AI137="Fuerte",AJ137="Directamente"),2,IF(AND(AI137="Fuerte",AJ137="No disminuye"),0)))))</f>
        <v>1</v>
      </c>
      <c r="AL137" s="840">
        <f>'4-VALORACIÓN DEL RIESGO'!P52-'5-CONTROLES'!AK137:AK139</f>
        <v>2</v>
      </c>
      <c r="AM137" s="840" t="str">
        <f>IF(AL137=5,"Casi Seguro",IF(AL137=4,"Probable",IF(AL137=3,"Posible",IF(AL137=2,"Improbable",IF(AL137=1,"Rara Vez",IF(AL137=0,"Rara Vez",IF(AL137&lt;0,"Rara Vez")))))))</f>
        <v>Improbable</v>
      </c>
      <c r="AN137" s="841" t="s">
        <v>164</v>
      </c>
      <c r="AO137" s="840">
        <f>IF(AI137="Débil",0,IF(AND(AI137="Moderado",AN137="Directamente"),1,IF(AND(AI137="Moderado",AN137="Indirectamente"),0,IF(AND(AI137="Moderado",AN137="No disminuye"),0,IF(AND(AI137="Fuerte",AN137="Directamente"),2,IF(AND(AI137="Fuerte",AN137="Indirectamente"),1,IF(AND(AI137="Fuerte",AN137="No disminuye"),0)))))))</f>
        <v>0</v>
      </c>
      <c r="AP137" s="840">
        <f>'4-VALORACIÓN DEL RIESGO'!Z52-'5-CONTROLES'!AO137:AO139</f>
        <v>4</v>
      </c>
      <c r="AQ137" s="842" t="str">
        <f>IF(AP137&lt;=1,"Insignificante",IF(AP137=2,"Menor",IF(AP137=3,"Moderado",IF(AP137=4,"Mayor",IF(AP137&gt;=5,"Catastrófico")))))</f>
        <v>Mayor</v>
      </c>
      <c r="AR137" s="840" t="str">
        <f t="shared" ref="AR137" si="69">IF(OR(AND(AQ137="Insignificante",AM137="Rara Vez"),AND(AQ137="Insignificante",AM137="Improbable"),AND(AQ137="Insignificante",AM137="Posible"),AND(AQ137="Menor",AM137="Rara Vez"),AND(AQ137="Menor",AM137="Improbable")),"Bajo",IF(OR(AND(AQ137="Insignificante",AM137="Probable"),AND(AQ137="Menor",AM137="Posible"),AND(AQ137="Moderado",AM137="Rara Vez"),AND(AQ137="Moderado",AM137="Improbable")),"Moderado",IF(OR(AND(AQ137="Menor",AM137="Probable"),AND(AQ137="Menor",AM137="Casi Seguro"),AND(AQ137="Mayor",AM137="Improbable"),AND(AQ137="Mayor",AM137="Rara Vez"),AND(AQ137="Moderado",AM137="Probable"),AND(AQ137="Insignificante",AM137="Casi Seguro"),AND(AQ137="Moderado",AM137="Posible")),"Alto",IF(OR(AND(AQ137="Moderado",AM137="Casi Seguro"),AND(AQ137="Mayor",AM137="Posible"),AND(AQ137="Mayor",AM137="Probable"),AND(AQ137="Mayor",AM137="Casi Seguro"),AND(AQ137="Catastrófico",AM137="Rara Vez"),AND(AQ137="Catastrófico",AM137="Improbable"),AND(AQ137="Catastrófico",AM137="Posible"),AND(AQ137="Catastrófico",AM137="Casi Seguro"),AND(AQ137="Catastrófico",AM137="Probable")),"Extremo"))))</f>
        <v>Alto</v>
      </c>
      <c r="AS137" s="840"/>
      <c r="AT137" s="845" t="s">
        <v>9</v>
      </c>
    </row>
    <row r="138" spans="2:46" s="396" customFormat="1" ht="163.5" customHeight="1" x14ac:dyDescent="0.3">
      <c r="B138" s="949"/>
      <c r="C138" s="865"/>
      <c r="D138" s="867"/>
      <c r="E138" s="867"/>
      <c r="F138" s="867"/>
      <c r="G138" s="419" t="s">
        <v>1091</v>
      </c>
      <c r="H138" s="386" t="s">
        <v>633</v>
      </c>
      <c r="I138" s="419" t="s">
        <v>1096</v>
      </c>
      <c r="J138" s="419" t="s">
        <v>1113</v>
      </c>
      <c r="K138" s="419" t="s">
        <v>1094</v>
      </c>
      <c r="L138" s="419" t="s">
        <v>1097</v>
      </c>
      <c r="M138" s="420" t="s">
        <v>1112</v>
      </c>
      <c r="N138" s="397" t="s">
        <v>204</v>
      </c>
      <c r="O138" s="398">
        <f t="shared" si="47"/>
        <v>15</v>
      </c>
      <c r="P138" s="399" t="s">
        <v>205</v>
      </c>
      <c r="Q138" s="398">
        <f t="shared" si="48"/>
        <v>15</v>
      </c>
      <c r="R138" s="399" t="s">
        <v>206</v>
      </c>
      <c r="S138" s="398">
        <f t="shared" si="49"/>
        <v>15</v>
      </c>
      <c r="T138" s="399" t="s">
        <v>210</v>
      </c>
      <c r="U138" s="398">
        <f t="shared" si="62"/>
        <v>10</v>
      </c>
      <c r="V138" s="399" t="s">
        <v>207</v>
      </c>
      <c r="W138" s="398">
        <f t="shared" si="63"/>
        <v>15</v>
      </c>
      <c r="X138" s="399" t="s">
        <v>208</v>
      </c>
      <c r="Y138" s="398">
        <f t="shared" si="50"/>
        <v>15</v>
      </c>
      <c r="Z138" s="399" t="s">
        <v>209</v>
      </c>
      <c r="AA138" s="398">
        <f t="shared" si="64"/>
        <v>10</v>
      </c>
      <c r="AB138" s="434">
        <f t="shared" si="65"/>
        <v>95</v>
      </c>
      <c r="AC138" s="400" t="str">
        <f t="shared" si="66"/>
        <v>Moderado</v>
      </c>
      <c r="AD138" s="401" t="s">
        <v>57</v>
      </c>
      <c r="AE138" s="402" t="str">
        <f t="shared" si="51"/>
        <v>Moderado</v>
      </c>
      <c r="AF138" s="403" t="str">
        <f t="shared" si="67"/>
        <v>50</v>
      </c>
      <c r="AG138" s="862"/>
      <c r="AH138" s="850"/>
      <c r="AI138" s="840"/>
      <c r="AJ138" s="841"/>
      <c r="AK138" s="840"/>
      <c r="AL138" s="840"/>
      <c r="AM138" s="840"/>
      <c r="AN138" s="841"/>
      <c r="AO138" s="840"/>
      <c r="AP138" s="840"/>
      <c r="AQ138" s="843"/>
      <c r="AR138" s="840"/>
      <c r="AS138" s="840"/>
      <c r="AT138" s="845"/>
    </row>
    <row r="139" spans="2:46" s="396" customFormat="1" ht="27" customHeight="1" thickBot="1" x14ac:dyDescent="0.35">
      <c r="B139" s="949"/>
      <c r="C139" s="865"/>
      <c r="D139" s="867"/>
      <c r="E139" s="867"/>
      <c r="F139" s="867"/>
      <c r="G139" s="419"/>
      <c r="H139" s="386"/>
      <c r="I139" s="419"/>
      <c r="J139" s="419"/>
      <c r="K139" s="419"/>
      <c r="L139" s="419"/>
      <c r="M139" s="420"/>
      <c r="N139" s="397"/>
      <c r="O139" s="398" t="b">
        <f t="shared" si="47"/>
        <v>0</v>
      </c>
      <c r="P139" s="399"/>
      <c r="Q139" s="398" t="b">
        <f t="shared" si="48"/>
        <v>0</v>
      </c>
      <c r="R139" s="399"/>
      <c r="S139" s="398" t="b">
        <f t="shared" si="49"/>
        <v>0</v>
      </c>
      <c r="T139" s="399"/>
      <c r="U139" s="398" t="b">
        <f t="shared" si="62"/>
        <v>0</v>
      </c>
      <c r="V139" s="399"/>
      <c r="W139" s="398" t="b">
        <f t="shared" si="63"/>
        <v>0</v>
      </c>
      <c r="X139" s="399"/>
      <c r="Y139" s="398" t="b">
        <f t="shared" si="50"/>
        <v>0</v>
      </c>
      <c r="Z139" s="399"/>
      <c r="AA139" s="398" t="b">
        <f t="shared" si="64"/>
        <v>0</v>
      </c>
      <c r="AB139" s="434">
        <f t="shared" si="65"/>
        <v>0</v>
      </c>
      <c r="AC139" s="400" t="str">
        <f t="shared" si="66"/>
        <v>Débil</v>
      </c>
      <c r="AD139" s="401"/>
      <c r="AE139" s="402" t="str">
        <f t="shared" si="51"/>
        <v>Débil</v>
      </c>
      <c r="AF139" s="403" t="str">
        <f t="shared" si="67"/>
        <v>0</v>
      </c>
      <c r="AG139" s="864"/>
      <c r="AH139" s="850"/>
      <c r="AI139" s="840"/>
      <c r="AJ139" s="841"/>
      <c r="AK139" s="840"/>
      <c r="AL139" s="840"/>
      <c r="AM139" s="840"/>
      <c r="AN139" s="841"/>
      <c r="AO139" s="840"/>
      <c r="AP139" s="840"/>
      <c r="AQ139" s="844"/>
      <c r="AR139" s="840"/>
      <c r="AS139" s="840"/>
      <c r="AT139" s="845"/>
    </row>
    <row r="140" spans="2:46" s="396" customFormat="1" ht="163.5" customHeight="1" x14ac:dyDescent="0.3">
      <c r="B140" s="949">
        <v>44</v>
      </c>
      <c r="C140" s="865" t="str">
        <f>'3-IDENTIFICACIÓN DEL RIESGO'!B54</f>
        <v>Gestión del Talento Humano</v>
      </c>
      <c r="D140" s="867" t="str">
        <f>'3-IDENTIFICACIÓN DEL RIESGO'!E54</f>
        <v>1. Subdirección de Talento Humano.
2. Secretaría General.</v>
      </c>
      <c r="E140" s="867" t="str">
        <f>'3-IDENTIFICACIÓN DEL RIESGO'!G54</f>
        <v>Inconsistencias en el reporte y liquidación de las novedades laborales y prestacionales</v>
      </c>
      <c r="F140" s="867"/>
      <c r="G140" s="419" t="s">
        <v>1091</v>
      </c>
      <c r="H140" s="386" t="s">
        <v>632</v>
      </c>
      <c r="I140" s="419" t="s">
        <v>1102</v>
      </c>
      <c r="J140" s="419" t="s">
        <v>1842</v>
      </c>
      <c r="K140" s="419" t="s">
        <v>1843</v>
      </c>
      <c r="L140" s="419" t="s">
        <v>1100</v>
      </c>
      <c r="M140" s="420" t="s">
        <v>1098</v>
      </c>
      <c r="N140" s="397" t="s">
        <v>204</v>
      </c>
      <c r="O140" s="398">
        <f t="shared" si="47"/>
        <v>15</v>
      </c>
      <c r="P140" s="399" t="s">
        <v>214</v>
      </c>
      <c r="Q140" s="398">
        <f t="shared" si="48"/>
        <v>0</v>
      </c>
      <c r="R140" s="399" t="s">
        <v>206</v>
      </c>
      <c r="S140" s="398">
        <f t="shared" si="49"/>
        <v>15</v>
      </c>
      <c r="T140" s="399" t="s">
        <v>60</v>
      </c>
      <c r="U140" s="398">
        <f t="shared" si="62"/>
        <v>15</v>
      </c>
      <c r="V140" s="399" t="s">
        <v>207</v>
      </c>
      <c r="W140" s="398">
        <f t="shared" si="63"/>
        <v>15</v>
      </c>
      <c r="X140" s="399" t="s">
        <v>208</v>
      </c>
      <c r="Y140" s="398">
        <f t="shared" si="50"/>
        <v>15</v>
      </c>
      <c r="Z140" s="399" t="s">
        <v>209</v>
      </c>
      <c r="AA140" s="398">
        <f t="shared" si="64"/>
        <v>10</v>
      </c>
      <c r="AB140" s="434">
        <f t="shared" si="65"/>
        <v>85</v>
      </c>
      <c r="AC140" s="400" t="str">
        <f t="shared" si="66"/>
        <v>Débil</v>
      </c>
      <c r="AD140" s="401" t="s">
        <v>57</v>
      </c>
      <c r="AE140" s="402" t="str">
        <f t="shared" si="51"/>
        <v>Débil</v>
      </c>
      <c r="AF140" s="403" t="str">
        <f t="shared" si="67"/>
        <v>0</v>
      </c>
      <c r="AG140" s="861">
        <v>2</v>
      </c>
      <c r="AH140" s="850">
        <f>(AF140+AF141+AF142)/AG140</f>
        <v>0</v>
      </c>
      <c r="AI140" s="840" t="str">
        <f>IF(AH140&lt;50,"Débil",IF(AH140&lt;=99,"Moderado",IF(AH140=100,"Fuerte",IF(AH140="","ERROR"))))</f>
        <v>Débil</v>
      </c>
      <c r="AJ140" s="841" t="s">
        <v>162</v>
      </c>
      <c r="AK140" s="840">
        <f>IF(AI140="Débil",0,IF(AND(AI140="Moderado",AJ140="Directamente"),1,IF(AND(AI140="Moderado",AJ140="No disminuye"),0,IF(AND(AI140="Fuerte",AJ140="Directamente"),2,IF(AND(AI140="Fuerte",AJ140="No disminuye"),0)))))</f>
        <v>0</v>
      </c>
      <c r="AL140" s="840">
        <f>'4-VALORACIÓN DEL RIESGO'!P53-'5-CONTROLES'!AK140:AK142</f>
        <v>4</v>
      </c>
      <c r="AM140" s="840" t="str">
        <f>IF(AL140=5,"Casi Seguro",IF(AL140=4,"Probable",IF(AL140=3,"Posible",IF(AL140=2,"Improbable",IF(AL140=1,"Rara Vez",IF(AL140=0,"Rara Vez",IF(AL140&lt;0,"Rara Vez")))))))</f>
        <v>Probable</v>
      </c>
      <c r="AN140" s="841" t="s">
        <v>164</v>
      </c>
      <c r="AO140" s="840">
        <f>IF(AI140="Débil",0,IF(AND(AI140="Moderado",AN140="Directamente"),1,IF(AND(AI140="Moderado",AN140="Indirectamente"),0,IF(AND(AI140="Moderado",AN140="No disminuye"),0,IF(AND(AI140="Fuerte",AN140="Directamente"),2,IF(AND(AI140="Fuerte",AN140="Indirectamente"),1,IF(AND(AI140="Fuerte",AN140="No disminuye"),0)))))))</f>
        <v>0</v>
      </c>
      <c r="AP140" s="840">
        <f>'4-VALORACIÓN DEL RIESGO'!Z53-'5-CONTROLES'!AO140:AO142</f>
        <v>4</v>
      </c>
      <c r="AQ140" s="842" t="str">
        <f>IF(AP140&lt;=1,"Insignificante",IF(AP140=2,"Menor",IF(AP140=3,"Moderado",IF(AP140=4,"Mayor",IF(AP140&gt;=5,"Catastrófico")))))</f>
        <v>Mayor</v>
      </c>
      <c r="AR140" s="840" t="str">
        <f t="shared" ref="AR140" si="70">IF(OR(AND(AQ140="Insignificante",AM140="Rara Vez"),AND(AQ140="Insignificante",AM140="Improbable"),AND(AQ140="Insignificante",AM140="Posible"),AND(AQ140="Menor",AM140="Rara Vez"),AND(AQ140="Menor",AM140="Improbable")),"Bajo",IF(OR(AND(AQ140="Insignificante",AM140="Probable"),AND(AQ140="Menor",AM140="Posible"),AND(AQ140="Moderado",AM140="Rara Vez"),AND(AQ140="Moderado",AM140="Improbable")),"Moderado",IF(OR(AND(AQ140="Menor",AM140="Probable"),AND(AQ140="Menor",AM140="Casi Seguro"),AND(AQ140="Mayor",AM140="Improbable"),AND(AQ140="Mayor",AM140="Rara Vez"),AND(AQ140="Moderado",AM140="Probable"),AND(AQ140="Insignificante",AM140="Casi Seguro"),AND(AQ140="Moderado",AM140="Posible")),"Alto",IF(OR(AND(AQ140="Moderado",AM140="Casi Seguro"),AND(AQ140="Mayor",AM140="Posible"),AND(AQ140="Mayor",AM140="Probable"),AND(AQ140="Mayor",AM140="Casi Seguro"),AND(AQ140="Catastrófico",AM140="Rara Vez"),AND(AQ140="Catastrófico",AM140="Improbable"),AND(AQ140="Catastrófico",AM140="Posible"),AND(AQ140="Catastrófico",AM140="Casi Seguro"),AND(AQ140="Catastrófico",AM140="Probable")),"Extremo"))))</f>
        <v>Extremo</v>
      </c>
      <c r="AS140" s="840"/>
      <c r="AT140" s="845" t="s">
        <v>9</v>
      </c>
    </row>
    <row r="141" spans="2:46" s="396" customFormat="1" ht="163.5" customHeight="1" x14ac:dyDescent="0.3">
      <c r="B141" s="949"/>
      <c r="C141" s="865"/>
      <c r="D141" s="867"/>
      <c r="E141" s="867"/>
      <c r="F141" s="867"/>
      <c r="G141" s="419" t="s">
        <v>1091</v>
      </c>
      <c r="H141" s="386" t="s">
        <v>633</v>
      </c>
      <c r="I141" s="419" t="s">
        <v>1096</v>
      </c>
      <c r="J141" s="419" t="s">
        <v>1103</v>
      </c>
      <c r="K141" s="419" t="s">
        <v>1844</v>
      </c>
      <c r="L141" s="419" t="s">
        <v>1101</v>
      </c>
      <c r="M141" s="420" t="s">
        <v>1099</v>
      </c>
      <c r="N141" s="397" t="s">
        <v>204</v>
      </c>
      <c r="O141" s="398">
        <f t="shared" si="47"/>
        <v>15</v>
      </c>
      <c r="P141" s="399" t="s">
        <v>214</v>
      </c>
      <c r="Q141" s="398">
        <f t="shared" si="48"/>
        <v>0</v>
      </c>
      <c r="R141" s="399" t="s">
        <v>206</v>
      </c>
      <c r="S141" s="398">
        <f t="shared" si="49"/>
        <v>15</v>
      </c>
      <c r="T141" s="399" t="s">
        <v>210</v>
      </c>
      <c r="U141" s="398">
        <f t="shared" si="62"/>
        <v>10</v>
      </c>
      <c r="V141" s="399" t="s">
        <v>207</v>
      </c>
      <c r="W141" s="398">
        <f t="shared" si="63"/>
        <v>15</v>
      </c>
      <c r="X141" s="399" t="s">
        <v>212</v>
      </c>
      <c r="Y141" s="398">
        <f t="shared" si="50"/>
        <v>0</v>
      </c>
      <c r="Z141" s="399" t="s">
        <v>209</v>
      </c>
      <c r="AA141" s="398">
        <f t="shared" si="64"/>
        <v>10</v>
      </c>
      <c r="AB141" s="434">
        <f t="shared" si="65"/>
        <v>65</v>
      </c>
      <c r="AC141" s="400" t="str">
        <f t="shared" si="66"/>
        <v>Débil</v>
      </c>
      <c r="AD141" s="401" t="s">
        <v>57</v>
      </c>
      <c r="AE141" s="402" t="str">
        <f t="shared" si="51"/>
        <v>Débil</v>
      </c>
      <c r="AF141" s="403" t="str">
        <f t="shared" si="67"/>
        <v>0</v>
      </c>
      <c r="AG141" s="862"/>
      <c r="AH141" s="850"/>
      <c r="AI141" s="840"/>
      <c r="AJ141" s="841"/>
      <c r="AK141" s="840"/>
      <c r="AL141" s="840"/>
      <c r="AM141" s="840"/>
      <c r="AN141" s="841"/>
      <c r="AO141" s="840"/>
      <c r="AP141" s="840"/>
      <c r="AQ141" s="843"/>
      <c r="AR141" s="840"/>
      <c r="AS141" s="840"/>
      <c r="AT141" s="845"/>
    </row>
    <row r="142" spans="2:46" s="396" customFormat="1" ht="27" customHeight="1" thickBot="1" x14ac:dyDescent="0.35">
      <c r="B142" s="949"/>
      <c r="C142" s="865"/>
      <c r="D142" s="867"/>
      <c r="E142" s="867"/>
      <c r="F142" s="867"/>
      <c r="G142" s="419"/>
      <c r="H142" s="386"/>
      <c r="I142" s="419"/>
      <c r="J142" s="419"/>
      <c r="K142" s="419"/>
      <c r="L142" s="419"/>
      <c r="M142" s="420"/>
      <c r="N142" s="397"/>
      <c r="O142" s="398" t="b">
        <f t="shared" si="47"/>
        <v>0</v>
      </c>
      <c r="P142" s="399"/>
      <c r="Q142" s="398" t="b">
        <f t="shared" si="48"/>
        <v>0</v>
      </c>
      <c r="R142" s="399"/>
      <c r="S142" s="398" t="b">
        <f t="shared" si="49"/>
        <v>0</v>
      </c>
      <c r="T142" s="399"/>
      <c r="U142" s="398" t="b">
        <f t="shared" si="62"/>
        <v>0</v>
      </c>
      <c r="V142" s="399"/>
      <c r="W142" s="398" t="b">
        <f t="shared" si="63"/>
        <v>0</v>
      </c>
      <c r="X142" s="399"/>
      <c r="Y142" s="398" t="b">
        <f t="shared" si="50"/>
        <v>0</v>
      </c>
      <c r="Z142" s="399"/>
      <c r="AA142" s="398" t="b">
        <f t="shared" si="64"/>
        <v>0</v>
      </c>
      <c r="AB142" s="434">
        <f t="shared" si="65"/>
        <v>0</v>
      </c>
      <c r="AC142" s="400" t="str">
        <f t="shared" si="66"/>
        <v>Débil</v>
      </c>
      <c r="AD142" s="401"/>
      <c r="AE142" s="402" t="str">
        <f t="shared" si="51"/>
        <v>Débil</v>
      </c>
      <c r="AF142" s="403" t="str">
        <f t="shared" si="67"/>
        <v>0</v>
      </c>
      <c r="AG142" s="863"/>
      <c r="AH142" s="850"/>
      <c r="AI142" s="840"/>
      <c r="AJ142" s="841"/>
      <c r="AK142" s="840"/>
      <c r="AL142" s="840"/>
      <c r="AM142" s="840"/>
      <c r="AN142" s="841"/>
      <c r="AO142" s="840"/>
      <c r="AP142" s="840"/>
      <c r="AQ142" s="844"/>
      <c r="AR142" s="840"/>
      <c r="AS142" s="840"/>
      <c r="AT142" s="845"/>
    </row>
    <row r="143" spans="2:46" s="396" customFormat="1" ht="163.5" customHeight="1" x14ac:dyDescent="0.3">
      <c r="B143" s="949">
        <v>45</v>
      </c>
      <c r="C143" s="865" t="str">
        <f>'3-IDENTIFICACIÓN DEL RIESGO'!B55</f>
        <v>Gestión del Talento Humano</v>
      </c>
      <c r="D143" s="867" t="str">
        <f>'3-IDENTIFICACIÓN DEL RIESGO'!E55</f>
        <v>1. Subdirección de Talento Humano.
2. Secretaría General.</v>
      </c>
      <c r="E143" s="867" t="str">
        <f>'3-IDENTIFICACIÓN DEL RIESGO'!G55</f>
        <v>Prescripción de la acción disciplinaria</v>
      </c>
      <c r="F143" s="867"/>
      <c r="G143" s="419" t="s">
        <v>1146</v>
      </c>
      <c r="H143" s="386" t="s">
        <v>632</v>
      </c>
      <c r="I143" s="419" t="s">
        <v>1142</v>
      </c>
      <c r="J143" s="419" t="s">
        <v>1143</v>
      </c>
      <c r="K143" s="419" t="s">
        <v>1144</v>
      </c>
      <c r="L143" s="419" t="s">
        <v>1145</v>
      </c>
      <c r="M143" s="420" t="s">
        <v>1141</v>
      </c>
      <c r="N143" s="397" t="s">
        <v>204</v>
      </c>
      <c r="O143" s="398">
        <f t="shared" si="47"/>
        <v>15</v>
      </c>
      <c r="P143" s="399" t="s">
        <v>205</v>
      </c>
      <c r="Q143" s="398">
        <f t="shared" si="48"/>
        <v>15</v>
      </c>
      <c r="R143" s="399" t="s">
        <v>206</v>
      </c>
      <c r="S143" s="398">
        <f t="shared" si="49"/>
        <v>15</v>
      </c>
      <c r="T143" s="399" t="s">
        <v>210</v>
      </c>
      <c r="U143" s="398">
        <f t="shared" si="62"/>
        <v>10</v>
      </c>
      <c r="V143" s="399" t="s">
        <v>207</v>
      </c>
      <c r="W143" s="398">
        <f t="shared" si="63"/>
        <v>15</v>
      </c>
      <c r="X143" s="399" t="s">
        <v>208</v>
      </c>
      <c r="Y143" s="398">
        <f t="shared" si="50"/>
        <v>15</v>
      </c>
      <c r="Z143" s="399" t="s">
        <v>209</v>
      </c>
      <c r="AA143" s="398">
        <f t="shared" si="64"/>
        <v>10</v>
      </c>
      <c r="AB143" s="434">
        <f t="shared" si="65"/>
        <v>95</v>
      </c>
      <c r="AC143" s="400" t="str">
        <f t="shared" si="66"/>
        <v>Moderado</v>
      </c>
      <c r="AD143" s="401" t="s">
        <v>63</v>
      </c>
      <c r="AE143" s="402" t="str">
        <f t="shared" si="51"/>
        <v>Moderado</v>
      </c>
      <c r="AF143" s="403" t="str">
        <f t="shared" si="67"/>
        <v>50</v>
      </c>
      <c r="AG143" s="861">
        <v>1</v>
      </c>
      <c r="AH143" s="850">
        <f>(AF143+AF144+AF145)/AG143</f>
        <v>50</v>
      </c>
      <c r="AI143" s="840" t="str">
        <f>IF(AH143&lt;50,"Débil",IF(AH143&lt;=99,"Moderado",IF(AH143=100,"Fuerte",IF(AH143="","ERROR"))))</f>
        <v>Moderado</v>
      </c>
      <c r="AJ143" s="841" t="s">
        <v>162</v>
      </c>
      <c r="AK143" s="840">
        <f>IF(AI143="Débil",0,IF(AND(AI143="Moderado",AJ143="Directamente"),1,IF(AND(AI143="Moderado",AJ143="No disminuye"),0,IF(AND(AI143="Fuerte",AJ143="Directamente"),2,IF(AND(AI143="Fuerte",AJ143="No disminuye"),0)))))</f>
        <v>1</v>
      </c>
      <c r="AL143" s="840">
        <f>'4-VALORACIÓN DEL RIESGO'!P54-'5-CONTROLES'!AK143:AK145</f>
        <v>3</v>
      </c>
      <c r="AM143" s="840" t="str">
        <f>IF(AL143=5,"Casi Seguro",IF(AL143=4,"Probable",IF(AL143=3,"Posible",IF(AL143=2,"Improbable",IF(AL143=1,"Rara Vez",IF(AL143=0,"Rara Vez",IF(AL143&lt;0,"Rara Vez")))))))</f>
        <v>Posible</v>
      </c>
      <c r="AN143" s="841" t="s">
        <v>164</v>
      </c>
      <c r="AO143" s="840">
        <f>IF(AI143="Débil",0,IF(AND(AI143="Moderado",AN143="Directamente"),1,IF(AND(AI143="Moderado",AN143="Indirectamente"),0,IF(AND(AI143="Moderado",AN143="No disminuye"),0,IF(AND(AI143="Fuerte",AN143="Directamente"),2,IF(AND(AI143="Fuerte",AN143="Indirectamente"),1,IF(AND(AI143="Fuerte",AN143="No disminuye"),0)))))))</f>
        <v>0</v>
      </c>
      <c r="AP143" s="840">
        <f>'4-VALORACIÓN DEL RIESGO'!Z54-'5-CONTROLES'!AO143:AO145</f>
        <v>5</v>
      </c>
      <c r="AQ143" s="842" t="str">
        <f>IF(AP143&lt;=1,"Insignificante",IF(AP143=2,"Menor",IF(AP143=3,"Moderado",IF(AP143=4,"Mayor",IF(AP143&gt;=5,"Catastrófico")))))</f>
        <v>Catastrófico</v>
      </c>
      <c r="AR143" s="840" t="str">
        <f t="shared" ref="AR143" si="71">IF(OR(AND(AQ143="Insignificante",AM143="Rara Vez"),AND(AQ143="Insignificante",AM143="Improbable"),AND(AQ143="Insignificante",AM143="Posible"),AND(AQ143="Menor",AM143="Rara Vez"),AND(AQ143="Menor",AM143="Improbable")),"Bajo",IF(OR(AND(AQ143="Insignificante",AM143="Probable"),AND(AQ143="Menor",AM143="Posible"),AND(AQ143="Moderado",AM143="Rara Vez"),AND(AQ143="Moderado",AM143="Improbable")),"Moderado",IF(OR(AND(AQ143="Menor",AM143="Probable"),AND(AQ143="Menor",AM143="Casi Seguro"),AND(AQ143="Mayor",AM143="Improbable"),AND(AQ143="Mayor",AM143="Rara Vez"),AND(AQ143="Moderado",AM143="Probable"),AND(AQ143="Insignificante",AM143="Casi Seguro"),AND(AQ143="Moderado",AM143="Posible")),"Alto",IF(OR(AND(AQ143="Moderado",AM143="Casi Seguro"),AND(AQ143="Mayor",AM143="Posible"),AND(AQ143="Mayor",AM143="Probable"),AND(AQ143="Mayor",AM143="Casi Seguro"),AND(AQ143="Catastrófico",AM143="Rara Vez"),AND(AQ143="Catastrófico",AM143="Improbable"),AND(AQ143="Catastrófico",AM143="Posible"),AND(AQ143="Catastrófico",AM143="Casi Seguro"),AND(AQ143="Catastrófico",AM143="Probable")),"Extremo"))))</f>
        <v>Extremo</v>
      </c>
      <c r="AS143" s="840"/>
      <c r="AT143" s="845" t="s">
        <v>9</v>
      </c>
    </row>
    <row r="144" spans="2:46" s="396" customFormat="1" ht="22.5" customHeight="1" x14ac:dyDescent="0.3">
      <c r="B144" s="949"/>
      <c r="C144" s="865"/>
      <c r="D144" s="867"/>
      <c r="E144" s="867"/>
      <c r="F144" s="867"/>
      <c r="G144" s="419"/>
      <c r="H144" s="386"/>
      <c r="I144" s="419"/>
      <c r="J144" s="419"/>
      <c r="K144" s="419"/>
      <c r="L144" s="419"/>
      <c r="M144" s="420"/>
      <c r="N144" s="397"/>
      <c r="O144" s="398" t="b">
        <f t="shared" si="47"/>
        <v>0</v>
      </c>
      <c r="P144" s="399"/>
      <c r="Q144" s="398" t="b">
        <f t="shared" si="48"/>
        <v>0</v>
      </c>
      <c r="R144" s="399"/>
      <c r="S144" s="398" t="b">
        <f t="shared" si="49"/>
        <v>0</v>
      </c>
      <c r="T144" s="399"/>
      <c r="U144" s="398" t="b">
        <f t="shared" si="62"/>
        <v>0</v>
      </c>
      <c r="V144" s="399"/>
      <c r="W144" s="398" t="b">
        <f t="shared" si="63"/>
        <v>0</v>
      </c>
      <c r="X144" s="399"/>
      <c r="Y144" s="398" t="b">
        <f t="shared" si="50"/>
        <v>0</v>
      </c>
      <c r="Z144" s="399"/>
      <c r="AA144" s="398" t="b">
        <f t="shared" si="64"/>
        <v>0</v>
      </c>
      <c r="AB144" s="434">
        <f t="shared" si="65"/>
        <v>0</v>
      </c>
      <c r="AC144" s="400" t="str">
        <f t="shared" si="66"/>
        <v>Débil</v>
      </c>
      <c r="AD144" s="401"/>
      <c r="AE144" s="402" t="str">
        <f t="shared" si="51"/>
        <v>Débil</v>
      </c>
      <c r="AF144" s="403" t="str">
        <f t="shared" si="67"/>
        <v>0</v>
      </c>
      <c r="AG144" s="862"/>
      <c r="AH144" s="850"/>
      <c r="AI144" s="840"/>
      <c r="AJ144" s="841"/>
      <c r="AK144" s="840"/>
      <c r="AL144" s="840"/>
      <c r="AM144" s="840"/>
      <c r="AN144" s="841"/>
      <c r="AO144" s="840"/>
      <c r="AP144" s="840"/>
      <c r="AQ144" s="843"/>
      <c r="AR144" s="840"/>
      <c r="AS144" s="840"/>
      <c r="AT144" s="845"/>
    </row>
    <row r="145" spans="2:46" s="396" customFormat="1" ht="22.5" customHeight="1" thickBot="1" x14ac:dyDescent="0.35">
      <c r="B145" s="949"/>
      <c r="C145" s="865"/>
      <c r="D145" s="867"/>
      <c r="E145" s="867"/>
      <c r="F145" s="867"/>
      <c r="G145" s="419"/>
      <c r="H145" s="386"/>
      <c r="I145" s="419"/>
      <c r="J145" s="419"/>
      <c r="K145" s="419"/>
      <c r="L145" s="419"/>
      <c r="M145" s="420"/>
      <c r="N145" s="397"/>
      <c r="O145" s="398" t="b">
        <f t="shared" si="47"/>
        <v>0</v>
      </c>
      <c r="P145" s="399"/>
      <c r="Q145" s="398" t="b">
        <f t="shared" si="48"/>
        <v>0</v>
      </c>
      <c r="R145" s="399"/>
      <c r="S145" s="398" t="b">
        <f t="shared" si="49"/>
        <v>0</v>
      </c>
      <c r="T145" s="399"/>
      <c r="U145" s="398" t="b">
        <f t="shared" si="62"/>
        <v>0</v>
      </c>
      <c r="V145" s="399"/>
      <c r="W145" s="398" t="b">
        <f t="shared" si="63"/>
        <v>0</v>
      </c>
      <c r="X145" s="399"/>
      <c r="Y145" s="398" t="b">
        <f t="shared" si="50"/>
        <v>0</v>
      </c>
      <c r="Z145" s="399"/>
      <c r="AA145" s="398" t="b">
        <f t="shared" si="64"/>
        <v>0</v>
      </c>
      <c r="AB145" s="434">
        <f t="shared" si="65"/>
        <v>0</v>
      </c>
      <c r="AC145" s="400" t="str">
        <f t="shared" si="66"/>
        <v>Débil</v>
      </c>
      <c r="AD145" s="401"/>
      <c r="AE145" s="402" t="str">
        <f t="shared" si="51"/>
        <v>Débil</v>
      </c>
      <c r="AF145" s="403" t="str">
        <f t="shared" si="67"/>
        <v>0</v>
      </c>
      <c r="AG145" s="863"/>
      <c r="AH145" s="850"/>
      <c r="AI145" s="840"/>
      <c r="AJ145" s="841"/>
      <c r="AK145" s="840"/>
      <c r="AL145" s="840"/>
      <c r="AM145" s="840"/>
      <c r="AN145" s="841"/>
      <c r="AO145" s="840"/>
      <c r="AP145" s="840"/>
      <c r="AQ145" s="844"/>
      <c r="AR145" s="840"/>
      <c r="AS145" s="840"/>
      <c r="AT145" s="845"/>
    </row>
    <row r="146" spans="2:46" s="396" customFormat="1" ht="163.5" customHeight="1" x14ac:dyDescent="0.3">
      <c r="B146" s="949">
        <v>46</v>
      </c>
      <c r="C146" s="865" t="str">
        <f>'3-IDENTIFICACIÓN DEL RIESGO'!B56</f>
        <v>Gestión del Talento Humano</v>
      </c>
      <c r="D146" s="867" t="str">
        <f>'3-IDENTIFICACIÓN DEL RIESGO'!E56</f>
        <v>1. Subdirección de Talento Humano.
2. Secretaría General.</v>
      </c>
      <c r="E146" s="867" t="str">
        <f>'3-IDENTIFICACIÓN DEL RIESGO'!G56</f>
        <v>Caducidad de la acción disciplinaria</v>
      </c>
      <c r="F146" s="867"/>
      <c r="G146" s="419" t="s">
        <v>1146</v>
      </c>
      <c r="H146" s="386" t="s">
        <v>632</v>
      </c>
      <c r="I146" s="419" t="s">
        <v>1142</v>
      </c>
      <c r="J146" s="419" t="s">
        <v>1143</v>
      </c>
      <c r="K146" s="419" t="s">
        <v>1144</v>
      </c>
      <c r="L146" s="419" t="s">
        <v>1145</v>
      </c>
      <c r="M146" s="420" t="s">
        <v>1141</v>
      </c>
      <c r="N146" s="397" t="s">
        <v>204</v>
      </c>
      <c r="O146" s="398">
        <f t="shared" si="47"/>
        <v>15</v>
      </c>
      <c r="P146" s="399" t="s">
        <v>205</v>
      </c>
      <c r="Q146" s="398">
        <f t="shared" si="48"/>
        <v>15</v>
      </c>
      <c r="R146" s="399" t="s">
        <v>206</v>
      </c>
      <c r="S146" s="398">
        <f t="shared" si="49"/>
        <v>15</v>
      </c>
      <c r="T146" s="399" t="s">
        <v>210</v>
      </c>
      <c r="U146" s="398">
        <f t="shared" si="62"/>
        <v>10</v>
      </c>
      <c r="V146" s="399" t="s">
        <v>207</v>
      </c>
      <c r="W146" s="398">
        <f t="shared" si="63"/>
        <v>15</v>
      </c>
      <c r="X146" s="399" t="s">
        <v>208</v>
      </c>
      <c r="Y146" s="398">
        <f t="shared" si="50"/>
        <v>15</v>
      </c>
      <c r="Z146" s="399" t="s">
        <v>209</v>
      </c>
      <c r="AA146" s="398">
        <f t="shared" si="64"/>
        <v>10</v>
      </c>
      <c r="AB146" s="434">
        <f t="shared" si="65"/>
        <v>95</v>
      </c>
      <c r="AC146" s="400" t="str">
        <f t="shared" si="66"/>
        <v>Moderado</v>
      </c>
      <c r="AD146" s="401" t="s">
        <v>63</v>
      </c>
      <c r="AE146" s="402" t="str">
        <f t="shared" si="51"/>
        <v>Moderado</v>
      </c>
      <c r="AF146" s="403" t="str">
        <f t="shared" si="67"/>
        <v>50</v>
      </c>
      <c r="AG146" s="861">
        <v>1</v>
      </c>
      <c r="AH146" s="850">
        <f>(AF146+AF147+AF148)/AG146</f>
        <v>50</v>
      </c>
      <c r="AI146" s="840" t="str">
        <f>IF(AH146&lt;50,"Débil",IF(AH146&lt;=99,"Moderado",IF(AH146=100,"Fuerte",IF(AH146="","ERROR"))))</f>
        <v>Moderado</v>
      </c>
      <c r="AJ146" s="841" t="s">
        <v>162</v>
      </c>
      <c r="AK146" s="840">
        <f>IF(AI146="Débil",0,IF(AND(AI146="Moderado",AJ146="Directamente"),1,IF(AND(AI146="Moderado",AJ146="No disminuye"),0,IF(AND(AI146="Fuerte",AJ146="Directamente"),2,IF(AND(AI146="Fuerte",AJ146="No disminuye"),0)))))</f>
        <v>1</v>
      </c>
      <c r="AL146" s="840">
        <f>'4-VALORACIÓN DEL RIESGO'!P55-'5-CONTROLES'!AK146:AK148</f>
        <v>3</v>
      </c>
      <c r="AM146" s="840" t="str">
        <f>IF(AL146=5,"Casi Seguro",IF(AL146=4,"Probable",IF(AL146=3,"Posible",IF(AL146=2,"Improbable",IF(AL146=1,"Rara Vez",IF(AL146=0,"Rara Vez",IF(AL146&lt;0,"Rara Vez")))))))</f>
        <v>Posible</v>
      </c>
      <c r="AN146" s="841" t="s">
        <v>164</v>
      </c>
      <c r="AO146" s="840">
        <f>IF(AI146="Débil",0,IF(AND(AI146="Moderado",AN146="Directamente"),1,IF(AND(AI146="Moderado",AN146="Indirectamente"),0,IF(AND(AI146="Moderado",AN146="No disminuye"),0,IF(AND(AI146="Fuerte",AN146="Directamente"),2,IF(AND(AI146="Fuerte",AN146="Indirectamente"),1,IF(AND(AI146="Fuerte",AN146="No disminuye"),0)))))))</f>
        <v>0</v>
      </c>
      <c r="AP146" s="840">
        <f>'4-VALORACIÓN DEL RIESGO'!Z55-'5-CONTROLES'!AO146:AO148</f>
        <v>5</v>
      </c>
      <c r="AQ146" s="842" t="str">
        <f>IF(AP146&lt;=1,"Insignificante",IF(AP146=2,"Menor",IF(AP146=3,"Moderado",IF(AP146=4,"Mayor",IF(AP146&gt;=5,"Catastrófico")))))</f>
        <v>Catastrófico</v>
      </c>
      <c r="AR146" s="840" t="str">
        <f t="shared" ref="AR146" si="72">IF(OR(AND(AQ146="Insignificante",AM146="Rara Vez"),AND(AQ146="Insignificante",AM146="Improbable"),AND(AQ146="Insignificante",AM146="Posible"),AND(AQ146="Menor",AM146="Rara Vez"),AND(AQ146="Menor",AM146="Improbable")),"Bajo",IF(OR(AND(AQ146="Insignificante",AM146="Probable"),AND(AQ146="Menor",AM146="Posible"),AND(AQ146="Moderado",AM146="Rara Vez"),AND(AQ146="Moderado",AM146="Improbable")),"Moderado",IF(OR(AND(AQ146="Menor",AM146="Probable"),AND(AQ146="Menor",AM146="Casi Seguro"),AND(AQ146="Mayor",AM146="Improbable"),AND(AQ146="Mayor",AM146="Rara Vez"),AND(AQ146="Moderado",AM146="Probable"),AND(AQ146="Insignificante",AM146="Casi Seguro"),AND(AQ146="Moderado",AM146="Posible")),"Alto",IF(OR(AND(AQ146="Moderado",AM146="Casi Seguro"),AND(AQ146="Mayor",AM146="Posible"),AND(AQ146="Mayor",AM146="Probable"),AND(AQ146="Mayor",AM146="Casi Seguro"),AND(AQ146="Catastrófico",AM146="Rara Vez"),AND(AQ146="Catastrófico",AM146="Improbable"),AND(AQ146="Catastrófico",AM146="Posible"),AND(AQ146="Catastrófico",AM146="Casi Seguro"),AND(AQ146="Catastrófico",AM146="Probable")),"Extremo"))))</f>
        <v>Extremo</v>
      </c>
      <c r="AS146" s="840"/>
      <c r="AT146" s="845" t="s">
        <v>9</v>
      </c>
    </row>
    <row r="147" spans="2:46" s="396" customFormat="1" ht="22.5" customHeight="1" x14ac:dyDescent="0.3">
      <c r="B147" s="949"/>
      <c r="C147" s="865"/>
      <c r="D147" s="867"/>
      <c r="E147" s="867"/>
      <c r="F147" s="867"/>
      <c r="G147" s="419"/>
      <c r="H147" s="386"/>
      <c r="I147" s="419"/>
      <c r="J147" s="419"/>
      <c r="K147" s="419"/>
      <c r="L147" s="419"/>
      <c r="M147" s="420"/>
      <c r="N147" s="397"/>
      <c r="O147" s="398" t="b">
        <f t="shared" si="47"/>
        <v>0</v>
      </c>
      <c r="P147" s="399"/>
      <c r="Q147" s="398" t="b">
        <f t="shared" si="48"/>
        <v>0</v>
      </c>
      <c r="R147" s="399"/>
      <c r="S147" s="398" t="b">
        <f t="shared" si="49"/>
        <v>0</v>
      </c>
      <c r="T147" s="399"/>
      <c r="U147" s="398" t="b">
        <f t="shared" si="62"/>
        <v>0</v>
      </c>
      <c r="V147" s="399"/>
      <c r="W147" s="398" t="b">
        <f t="shared" si="63"/>
        <v>0</v>
      </c>
      <c r="X147" s="399"/>
      <c r="Y147" s="398" t="b">
        <f t="shared" si="50"/>
        <v>0</v>
      </c>
      <c r="Z147" s="399"/>
      <c r="AA147" s="398" t="b">
        <f t="shared" si="64"/>
        <v>0</v>
      </c>
      <c r="AB147" s="434">
        <f t="shared" si="65"/>
        <v>0</v>
      </c>
      <c r="AC147" s="400" t="str">
        <f t="shared" si="66"/>
        <v>Débil</v>
      </c>
      <c r="AD147" s="401"/>
      <c r="AE147" s="402" t="str">
        <f t="shared" si="51"/>
        <v>Débil</v>
      </c>
      <c r="AF147" s="403" t="str">
        <f t="shared" si="67"/>
        <v>0</v>
      </c>
      <c r="AG147" s="862"/>
      <c r="AH147" s="850"/>
      <c r="AI147" s="840"/>
      <c r="AJ147" s="841"/>
      <c r="AK147" s="840"/>
      <c r="AL147" s="840"/>
      <c r="AM147" s="840"/>
      <c r="AN147" s="841"/>
      <c r="AO147" s="840"/>
      <c r="AP147" s="840"/>
      <c r="AQ147" s="843"/>
      <c r="AR147" s="840"/>
      <c r="AS147" s="840"/>
      <c r="AT147" s="845"/>
    </row>
    <row r="148" spans="2:46" s="396" customFormat="1" ht="22.5" customHeight="1" thickBot="1" x14ac:dyDescent="0.35">
      <c r="B148" s="949"/>
      <c r="C148" s="865"/>
      <c r="D148" s="867"/>
      <c r="E148" s="867"/>
      <c r="F148" s="867"/>
      <c r="G148" s="419"/>
      <c r="H148" s="386"/>
      <c r="I148" s="419"/>
      <c r="J148" s="419"/>
      <c r="K148" s="419"/>
      <c r="L148" s="419"/>
      <c r="M148" s="420"/>
      <c r="N148" s="397"/>
      <c r="O148" s="398" t="b">
        <f t="shared" si="47"/>
        <v>0</v>
      </c>
      <c r="P148" s="399"/>
      <c r="Q148" s="398" t="b">
        <f t="shared" si="48"/>
        <v>0</v>
      </c>
      <c r="R148" s="399"/>
      <c r="S148" s="398" t="b">
        <f t="shared" si="49"/>
        <v>0</v>
      </c>
      <c r="T148" s="399"/>
      <c r="U148" s="398" t="b">
        <f t="shared" si="62"/>
        <v>0</v>
      </c>
      <c r="V148" s="399"/>
      <c r="W148" s="398" t="b">
        <f t="shared" si="63"/>
        <v>0</v>
      </c>
      <c r="X148" s="399"/>
      <c r="Y148" s="398" t="b">
        <f t="shared" si="50"/>
        <v>0</v>
      </c>
      <c r="Z148" s="399"/>
      <c r="AA148" s="398" t="b">
        <f t="shared" si="64"/>
        <v>0</v>
      </c>
      <c r="AB148" s="434">
        <f t="shared" si="65"/>
        <v>0</v>
      </c>
      <c r="AC148" s="400" t="str">
        <f t="shared" si="66"/>
        <v>Débil</v>
      </c>
      <c r="AD148" s="401"/>
      <c r="AE148" s="402" t="str">
        <f t="shared" si="51"/>
        <v>Débil</v>
      </c>
      <c r="AF148" s="403" t="str">
        <f t="shared" si="67"/>
        <v>0</v>
      </c>
      <c r="AG148" s="863"/>
      <c r="AH148" s="850"/>
      <c r="AI148" s="840"/>
      <c r="AJ148" s="841"/>
      <c r="AK148" s="840"/>
      <c r="AL148" s="840"/>
      <c r="AM148" s="840"/>
      <c r="AN148" s="841"/>
      <c r="AO148" s="840"/>
      <c r="AP148" s="840"/>
      <c r="AQ148" s="844"/>
      <c r="AR148" s="840"/>
      <c r="AS148" s="840"/>
      <c r="AT148" s="845"/>
    </row>
    <row r="149" spans="2:46" s="396" customFormat="1" ht="163.5" customHeight="1" x14ac:dyDescent="0.3">
      <c r="B149" s="949">
        <v>47</v>
      </c>
      <c r="C149" s="865" t="str">
        <f>'3-IDENTIFICACIÓN DEL RIESGO'!B57</f>
        <v>Gestión del Talento Humano</v>
      </c>
      <c r="D149" s="867" t="str">
        <f>'3-IDENTIFICACIÓN DEL RIESGO'!E57</f>
        <v>1. Subdirección de Talento Humano.
2. Secretaría General.</v>
      </c>
      <c r="E149" s="867" t="str">
        <f>'3-IDENTIFICACIÓN DEL RIESGO'!G57</f>
        <v>Perdida de expedientes disciplinarios</v>
      </c>
      <c r="F149" s="867"/>
      <c r="G149" s="419" t="s">
        <v>1146</v>
      </c>
      <c r="H149" s="386" t="s">
        <v>632</v>
      </c>
      <c r="I149" s="419" t="s">
        <v>1155</v>
      </c>
      <c r="J149" s="419" t="s">
        <v>1156</v>
      </c>
      <c r="K149" s="419" t="s">
        <v>1157</v>
      </c>
      <c r="L149" s="419" t="s">
        <v>1158</v>
      </c>
      <c r="M149" s="420" t="s">
        <v>1154</v>
      </c>
      <c r="N149" s="397" t="s">
        <v>204</v>
      </c>
      <c r="O149" s="398">
        <f t="shared" si="47"/>
        <v>15</v>
      </c>
      <c r="P149" s="399" t="s">
        <v>205</v>
      </c>
      <c r="Q149" s="398">
        <f t="shared" si="48"/>
        <v>15</v>
      </c>
      <c r="R149" s="399" t="s">
        <v>206</v>
      </c>
      <c r="S149" s="398">
        <f t="shared" si="49"/>
        <v>15</v>
      </c>
      <c r="T149" s="399" t="s">
        <v>210</v>
      </c>
      <c r="U149" s="398">
        <f t="shared" si="62"/>
        <v>10</v>
      </c>
      <c r="V149" s="399" t="s">
        <v>207</v>
      </c>
      <c r="W149" s="398">
        <f t="shared" si="63"/>
        <v>15</v>
      </c>
      <c r="X149" s="399" t="s">
        <v>208</v>
      </c>
      <c r="Y149" s="398">
        <f t="shared" si="50"/>
        <v>15</v>
      </c>
      <c r="Z149" s="399" t="s">
        <v>209</v>
      </c>
      <c r="AA149" s="398">
        <f t="shared" si="64"/>
        <v>10</v>
      </c>
      <c r="AB149" s="434">
        <f t="shared" si="65"/>
        <v>95</v>
      </c>
      <c r="AC149" s="400" t="str">
        <f t="shared" si="66"/>
        <v>Moderado</v>
      </c>
      <c r="AD149" s="401" t="s">
        <v>63</v>
      </c>
      <c r="AE149" s="402" t="str">
        <f t="shared" si="51"/>
        <v>Moderado</v>
      </c>
      <c r="AF149" s="403" t="str">
        <f t="shared" si="67"/>
        <v>50</v>
      </c>
      <c r="AG149" s="861">
        <v>1</v>
      </c>
      <c r="AH149" s="850">
        <f>(AF149+AF150+AF151)/AG149</f>
        <v>50</v>
      </c>
      <c r="AI149" s="840" t="str">
        <f>IF(AH149&lt;50,"Débil",IF(AH149&lt;=99,"Moderado",IF(AH149=100,"Fuerte",IF(AH149="","ERROR"))))</f>
        <v>Moderado</v>
      </c>
      <c r="AJ149" s="841" t="s">
        <v>162</v>
      </c>
      <c r="AK149" s="840">
        <f>IF(AI149="Débil",0,IF(AND(AI149="Moderado",AJ149="Directamente"),1,IF(AND(AI149="Moderado",AJ149="No disminuye"),0,IF(AND(AI149="Fuerte",AJ149="Directamente"),2,IF(AND(AI149="Fuerte",AJ149="No disminuye"),0)))))</f>
        <v>1</v>
      </c>
      <c r="AL149" s="840">
        <f>'4-VALORACIÓN DEL RIESGO'!P56-'5-CONTROLES'!AK149:AK151</f>
        <v>3</v>
      </c>
      <c r="AM149" s="840" t="str">
        <f>IF(AL149=5,"Casi Seguro",IF(AL149=4,"Probable",IF(AL149=3,"Posible",IF(AL149=2,"Improbable",IF(AL149=1,"Rara Vez",IF(AL149=0,"Rara Vez",IF(AL149&lt;0,"Rara Vez")))))))</f>
        <v>Posible</v>
      </c>
      <c r="AN149" s="841" t="s">
        <v>164</v>
      </c>
      <c r="AO149" s="840">
        <f>IF(AI149="Débil",0,IF(AND(AI149="Moderado",AN149="Directamente"),1,IF(AND(AI149="Moderado",AN149="Indirectamente"),0,IF(AND(AI149="Moderado",AN149="No disminuye"),0,IF(AND(AI149="Fuerte",AN149="Directamente"),2,IF(AND(AI149="Fuerte",AN149="Indirectamente"),1,IF(AND(AI149="Fuerte",AN149="No disminuye"),0)))))))</f>
        <v>0</v>
      </c>
      <c r="AP149" s="840">
        <f>'4-VALORACIÓN DEL RIESGO'!Z56-'5-CONTROLES'!AO149:AO151</f>
        <v>5</v>
      </c>
      <c r="AQ149" s="842" t="str">
        <f>IF(AP149&lt;=1,"Insignificante",IF(AP149=2,"Menor",IF(AP149=3,"Moderado",IF(AP149=4,"Mayor",IF(AP149&gt;=5,"Catastrófico")))))</f>
        <v>Catastrófico</v>
      </c>
      <c r="AR149" s="840" t="str">
        <f t="shared" ref="AR149" si="73">IF(OR(AND(AQ149="Insignificante",AM149="Rara Vez"),AND(AQ149="Insignificante",AM149="Improbable"),AND(AQ149="Insignificante",AM149="Posible"),AND(AQ149="Menor",AM149="Rara Vez"),AND(AQ149="Menor",AM149="Improbable")),"Bajo",IF(OR(AND(AQ149="Insignificante",AM149="Probable"),AND(AQ149="Menor",AM149="Posible"),AND(AQ149="Moderado",AM149="Rara Vez"),AND(AQ149="Moderado",AM149="Improbable")),"Moderado",IF(OR(AND(AQ149="Menor",AM149="Probable"),AND(AQ149="Menor",AM149="Casi Seguro"),AND(AQ149="Mayor",AM149="Improbable"),AND(AQ149="Mayor",AM149="Rara Vez"),AND(AQ149="Moderado",AM149="Probable"),AND(AQ149="Insignificante",AM149="Casi Seguro"),AND(AQ149="Moderado",AM149="Posible")),"Alto",IF(OR(AND(AQ149="Moderado",AM149="Casi Seguro"),AND(AQ149="Mayor",AM149="Posible"),AND(AQ149="Mayor",AM149="Probable"),AND(AQ149="Mayor",AM149="Casi Seguro"),AND(AQ149="Catastrófico",AM149="Rara Vez"),AND(AQ149="Catastrófico",AM149="Improbable"),AND(AQ149="Catastrófico",AM149="Posible"),AND(AQ149="Catastrófico",AM149="Casi Seguro"),AND(AQ149="Catastrófico",AM149="Probable")),"Extremo"))))</f>
        <v>Extremo</v>
      </c>
      <c r="AS149" s="840"/>
      <c r="AT149" s="845" t="s">
        <v>9</v>
      </c>
    </row>
    <row r="150" spans="2:46" s="396" customFormat="1" ht="24" customHeight="1" x14ac:dyDescent="0.3">
      <c r="B150" s="949"/>
      <c r="C150" s="865"/>
      <c r="D150" s="867"/>
      <c r="E150" s="867"/>
      <c r="F150" s="867"/>
      <c r="G150" s="419"/>
      <c r="H150" s="386"/>
      <c r="I150" s="419"/>
      <c r="J150" s="419"/>
      <c r="K150" s="419"/>
      <c r="L150" s="419"/>
      <c r="M150" s="420"/>
      <c r="N150" s="397"/>
      <c r="O150" s="398" t="b">
        <f t="shared" si="47"/>
        <v>0</v>
      </c>
      <c r="P150" s="399"/>
      <c r="Q150" s="398" t="b">
        <f t="shared" si="48"/>
        <v>0</v>
      </c>
      <c r="R150" s="399"/>
      <c r="S150" s="398" t="b">
        <f t="shared" si="49"/>
        <v>0</v>
      </c>
      <c r="T150" s="399"/>
      <c r="U150" s="398" t="b">
        <f t="shared" si="62"/>
        <v>0</v>
      </c>
      <c r="V150" s="399"/>
      <c r="W150" s="398" t="b">
        <f t="shared" si="63"/>
        <v>0</v>
      </c>
      <c r="X150" s="399"/>
      <c r="Y150" s="398" t="b">
        <f t="shared" si="50"/>
        <v>0</v>
      </c>
      <c r="Z150" s="399"/>
      <c r="AA150" s="398" t="b">
        <f t="shared" si="64"/>
        <v>0</v>
      </c>
      <c r="AB150" s="434">
        <f t="shared" si="65"/>
        <v>0</v>
      </c>
      <c r="AC150" s="400" t="str">
        <f t="shared" si="66"/>
        <v>Débil</v>
      </c>
      <c r="AD150" s="401"/>
      <c r="AE150" s="402" t="str">
        <f t="shared" si="51"/>
        <v>Débil</v>
      </c>
      <c r="AF150" s="403" t="str">
        <f t="shared" si="67"/>
        <v>0</v>
      </c>
      <c r="AG150" s="862"/>
      <c r="AH150" s="850"/>
      <c r="AI150" s="840"/>
      <c r="AJ150" s="841"/>
      <c r="AK150" s="840"/>
      <c r="AL150" s="840"/>
      <c r="AM150" s="840"/>
      <c r="AN150" s="841"/>
      <c r="AO150" s="840"/>
      <c r="AP150" s="840"/>
      <c r="AQ150" s="843"/>
      <c r="AR150" s="840"/>
      <c r="AS150" s="840"/>
      <c r="AT150" s="845"/>
    </row>
    <row r="151" spans="2:46" s="396" customFormat="1" ht="24" customHeight="1" thickBot="1" x14ac:dyDescent="0.35">
      <c r="B151" s="949"/>
      <c r="C151" s="865"/>
      <c r="D151" s="867"/>
      <c r="E151" s="867"/>
      <c r="F151" s="867"/>
      <c r="G151" s="419"/>
      <c r="H151" s="386"/>
      <c r="I151" s="419"/>
      <c r="J151" s="419"/>
      <c r="K151" s="419"/>
      <c r="L151" s="419"/>
      <c r="M151" s="420"/>
      <c r="N151" s="397"/>
      <c r="O151" s="398" t="b">
        <f t="shared" si="47"/>
        <v>0</v>
      </c>
      <c r="P151" s="399"/>
      <c r="Q151" s="398" t="b">
        <f t="shared" si="48"/>
        <v>0</v>
      </c>
      <c r="R151" s="399"/>
      <c r="S151" s="398" t="b">
        <f t="shared" si="49"/>
        <v>0</v>
      </c>
      <c r="T151" s="399"/>
      <c r="U151" s="398" t="b">
        <f t="shared" si="62"/>
        <v>0</v>
      </c>
      <c r="V151" s="399"/>
      <c r="W151" s="398" t="b">
        <f t="shared" si="63"/>
        <v>0</v>
      </c>
      <c r="X151" s="399"/>
      <c r="Y151" s="398" t="b">
        <f t="shared" si="50"/>
        <v>0</v>
      </c>
      <c r="Z151" s="399"/>
      <c r="AA151" s="398" t="b">
        <f t="shared" si="64"/>
        <v>0</v>
      </c>
      <c r="AB151" s="434">
        <f t="shared" si="65"/>
        <v>0</v>
      </c>
      <c r="AC151" s="400" t="str">
        <f t="shared" si="66"/>
        <v>Débil</v>
      </c>
      <c r="AD151" s="401"/>
      <c r="AE151" s="402" t="str">
        <f t="shared" si="51"/>
        <v>Débil</v>
      </c>
      <c r="AF151" s="403" t="str">
        <f t="shared" si="67"/>
        <v>0</v>
      </c>
      <c r="AG151" s="863"/>
      <c r="AH151" s="850"/>
      <c r="AI151" s="840"/>
      <c r="AJ151" s="841"/>
      <c r="AK151" s="840"/>
      <c r="AL151" s="840"/>
      <c r="AM151" s="840"/>
      <c r="AN151" s="841"/>
      <c r="AO151" s="840"/>
      <c r="AP151" s="840"/>
      <c r="AQ151" s="844"/>
      <c r="AR151" s="840"/>
      <c r="AS151" s="840"/>
      <c r="AT151" s="845"/>
    </row>
    <row r="152" spans="2:46" s="396" customFormat="1" ht="163.5" customHeight="1" x14ac:dyDescent="0.3">
      <c r="B152" s="949">
        <v>48</v>
      </c>
      <c r="C152" s="865" t="str">
        <f>'3-IDENTIFICACIÓN DEL RIESGO'!B58</f>
        <v>Apoyo Jurídico</v>
      </c>
      <c r="D152" s="867" t="str">
        <f>'3-IDENTIFICACIÓN DEL RIESGO'!E58</f>
        <v>1. Oficina Jurídica</v>
      </c>
      <c r="E152" s="867" t="str">
        <f>'3-IDENTIFICACIÓN DEL RIESGO'!G58</f>
        <v>Emitir conceptos sobre el mismo tema con distinta interpretación</v>
      </c>
      <c r="F152" s="867"/>
      <c r="G152" s="419" t="s">
        <v>1791</v>
      </c>
      <c r="H152" s="386" t="s">
        <v>630</v>
      </c>
      <c r="I152" s="419" t="s">
        <v>1793</v>
      </c>
      <c r="J152" s="419" t="s">
        <v>1790</v>
      </c>
      <c r="K152" s="419" t="s">
        <v>1797</v>
      </c>
      <c r="L152" s="419" t="s">
        <v>1796</v>
      </c>
      <c r="M152" s="420" t="s">
        <v>1789</v>
      </c>
      <c r="N152" s="397" t="s">
        <v>204</v>
      </c>
      <c r="O152" s="398">
        <f t="shared" si="47"/>
        <v>15</v>
      </c>
      <c r="P152" s="399" t="s">
        <v>205</v>
      </c>
      <c r="Q152" s="398">
        <f t="shared" si="48"/>
        <v>15</v>
      </c>
      <c r="R152" s="399" t="s">
        <v>206</v>
      </c>
      <c r="S152" s="398">
        <f t="shared" si="49"/>
        <v>15</v>
      </c>
      <c r="T152" s="399" t="s">
        <v>60</v>
      </c>
      <c r="U152" s="398">
        <f t="shared" si="62"/>
        <v>15</v>
      </c>
      <c r="V152" s="399" t="s">
        <v>207</v>
      </c>
      <c r="W152" s="398">
        <f t="shared" si="63"/>
        <v>15</v>
      </c>
      <c r="X152" s="399" t="s">
        <v>212</v>
      </c>
      <c r="Y152" s="398">
        <f t="shared" si="50"/>
        <v>0</v>
      </c>
      <c r="Z152" s="399" t="s">
        <v>209</v>
      </c>
      <c r="AA152" s="398">
        <f t="shared" si="64"/>
        <v>10</v>
      </c>
      <c r="AB152" s="434">
        <f t="shared" si="65"/>
        <v>85</v>
      </c>
      <c r="AC152" s="400" t="str">
        <f t="shared" si="66"/>
        <v>Débil</v>
      </c>
      <c r="AD152" s="401" t="s">
        <v>63</v>
      </c>
      <c r="AE152" s="402" t="str">
        <f t="shared" si="51"/>
        <v>Débil</v>
      </c>
      <c r="AF152" s="403" t="str">
        <f t="shared" si="67"/>
        <v>0</v>
      </c>
      <c r="AG152" s="861">
        <v>1</v>
      </c>
      <c r="AH152" s="850">
        <f>(AF152+AF153+AF154)/AG152</f>
        <v>0</v>
      </c>
      <c r="AI152" s="840" t="str">
        <f>IF(AH152&lt;50,"Débil",IF(AH152&lt;=99,"Moderado",IF(AH152=100,"Fuerte",IF(AH152="","ERROR"))))</f>
        <v>Débil</v>
      </c>
      <c r="AJ152" s="841" t="s">
        <v>162</v>
      </c>
      <c r="AK152" s="840">
        <f>IF(AI152="Débil",0,IF(AND(AI152="Moderado",AJ152="Directamente"),1,IF(AND(AI152="Moderado",AJ152="No disminuye"),0,IF(AND(AI152="Fuerte",AJ152="Directamente"),2,IF(AND(AI152="Fuerte",AJ152="No disminuye"),0)))))</f>
        <v>0</v>
      </c>
      <c r="AL152" s="840">
        <f>'4-VALORACIÓN DEL RIESGO'!P57-'5-CONTROLES'!AK152:AK154</f>
        <v>4</v>
      </c>
      <c r="AM152" s="840" t="str">
        <f>IF(AL152=5,"Casi Seguro",IF(AL152=4,"Probable",IF(AL152=3,"Posible",IF(AL152=2,"Improbable",IF(AL152=1,"Rara Vez",IF(AL152=0,"Rara Vez",IF(AL152&lt;0,"Rara Vez")))))))</f>
        <v>Probable</v>
      </c>
      <c r="AN152" s="841" t="s">
        <v>164</v>
      </c>
      <c r="AO152" s="840">
        <f>IF(AI152="Débil",0,IF(AND(AI152="Moderado",AN152="Directamente"),1,IF(AND(AI152="Moderado",AN152="Indirectamente"),0,IF(AND(AI152="Moderado",AN152="No disminuye"),0,IF(AND(AI152="Fuerte",AN152="Directamente"),2,IF(AND(AI152="Fuerte",AN152="Indirectamente"),1,IF(AND(AI152="Fuerte",AN152="No disminuye"),0)))))))</f>
        <v>0</v>
      </c>
      <c r="AP152" s="840">
        <f>'4-VALORACIÓN DEL RIESGO'!Z57-'5-CONTROLES'!AO152:AO154</f>
        <v>4</v>
      </c>
      <c r="AQ152" s="842" t="str">
        <f>IF(AP152&lt;=1,"Insignificante",IF(AP152=2,"Menor",IF(AP152=3,"Moderado",IF(AP152=4,"Mayor",IF(AP152&gt;=5,"Catastrófico")))))</f>
        <v>Mayor</v>
      </c>
      <c r="AR152" s="840" t="str">
        <f t="shared" ref="AR152" si="74">IF(OR(AND(AQ152="Insignificante",AM152="Rara Vez"),AND(AQ152="Insignificante",AM152="Improbable"),AND(AQ152="Insignificante",AM152="Posible"),AND(AQ152="Menor",AM152="Rara Vez"),AND(AQ152="Menor",AM152="Improbable")),"Bajo",IF(OR(AND(AQ152="Insignificante",AM152="Probable"),AND(AQ152="Menor",AM152="Posible"),AND(AQ152="Moderado",AM152="Rara Vez"),AND(AQ152="Moderado",AM152="Improbable")),"Moderado",IF(OR(AND(AQ152="Menor",AM152="Probable"),AND(AQ152="Menor",AM152="Casi Seguro"),AND(AQ152="Mayor",AM152="Improbable"),AND(AQ152="Mayor",AM152="Rara Vez"),AND(AQ152="Moderado",AM152="Probable"),AND(AQ152="Insignificante",AM152="Casi Seguro"),AND(AQ152="Moderado",AM152="Posible")),"Alto",IF(OR(AND(AQ152="Moderado",AM152="Casi Seguro"),AND(AQ152="Mayor",AM152="Posible"),AND(AQ152="Mayor",AM152="Probable"),AND(AQ152="Mayor",AM152="Casi Seguro"),AND(AQ152="Catastrófico",AM152="Rara Vez"),AND(AQ152="Catastrófico",AM152="Improbable"),AND(AQ152="Catastrófico",AM152="Posible"),AND(AQ152="Catastrófico",AM152="Casi Seguro"),AND(AQ152="Catastrófico",AM152="Probable")),"Extremo"))))</f>
        <v>Extremo</v>
      </c>
      <c r="AS152" s="840"/>
      <c r="AT152" s="845" t="s">
        <v>9</v>
      </c>
    </row>
    <row r="153" spans="2:46" s="396" customFormat="1" ht="27" customHeight="1" x14ac:dyDescent="0.3">
      <c r="B153" s="949"/>
      <c r="C153" s="865"/>
      <c r="D153" s="867"/>
      <c r="E153" s="867"/>
      <c r="F153" s="867"/>
      <c r="G153" s="419"/>
      <c r="H153" s="386"/>
      <c r="I153" s="419"/>
      <c r="J153" s="419"/>
      <c r="K153" s="419"/>
      <c r="L153" s="419"/>
      <c r="M153" s="420"/>
      <c r="N153" s="397"/>
      <c r="O153" s="398" t="b">
        <f t="shared" si="47"/>
        <v>0</v>
      </c>
      <c r="P153" s="399"/>
      <c r="Q153" s="398" t="b">
        <f t="shared" si="48"/>
        <v>0</v>
      </c>
      <c r="R153" s="399"/>
      <c r="S153" s="398" t="b">
        <f t="shared" si="49"/>
        <v>0</v>
      </c>
      <c r="T153" s="399"/>
      <c r="U153" s="398" t="b">
        <f t="shared" si="62"/>
        <v>0</v>
      </c>
      <c r="V153" s="399"/>
      <c r="W153" s="398" t="b">
        <f t="shared" si="63"/>
        <v>0</v>
      </c>
      <c r="X153" s="399"/>
      <c r="Y153" s="398" t="b">
        <f t="shared" si="50"/>
        <v>0</v>
      </c>
      <c r="Z153" s="399"/>
      <c r="AA153" s="398" t="b">
        <f t="shared" si="64"/>
        <v>0</v>
      </c>
      <c r="AB153" s="434">
        <f t="shared" si="65"/>
        <v>0</v>
      </c>
      <c r="AC153" s="400" t="str">
        <f t="shared" si="66"/>
        <v>Débil</v>
      </c>
      <c r="AD153" s="401"/>
      <c r="AE153" s="402" t="str">
        <f t="shared" si="51"/>
        <v>Débil</v>
      </c>
      <c r="AF153" s="403" t="str">
        <f t="shared" si="67"/>
        <v>0</v>
      </c>
      <c r="AG153" s="862"/>
      <c r="AH153" s="850"/>
      <c r="AI153" s="840"/>
      <c r="AJ153" s="841"/>
      <c r="AK153" s="840"/>
      <c r="AL153" s="840"/>
      <c r="AM153" s="840"/>
      <c r="AN153" s="841"/>
      <c r="AO153" s="840"/>
      <c r="AP153" s="840"/>
      <c r="AQ153" s="843"/>
      <c r="AR153" s="840"/>
      <c r="AS153" s="840"/>
      <c r="AT153" s="845"/>
    </row>
    <row r="154" spans="2:46" s="396" customFormat="1" ht="27" customHeight="1" thickBot="1" x14ac:dyDescent="0.35">
      <c r="B154" s="949"/>
      <c r="C154" s="865"/>
      <c r="D154" s="867"/>
      <c r="E154" s="867"/>
      <c r="F154" s="867"/>
      <c r="G154" s="419"/>
      <c r="H154" s="386"/>
      <c r="I154" s="419"/>
      <c r="J154" s="419"/>
      <c r="K154" s="419"/>
      <c r="L154" s="419"/>
      <c r="M154" s="420"/>
      <c r="N154" s="397"/>
      <c r="O154" s="398" t="b">
        <f t="shared" si="47"/>
        <v>0</v>
      </c>
      <c r="P154" s="399"/>
      <c r="Q154" s="398" t="b">
        <f t="shared" si="48"/>
        <v>0</v>
      </c>
      <c r="R154" s="399"/>
      <c r="S154" s="398" t="b">
        <f t="shared" si="49"/>
        <v>0</v>
      </c>
      <c r="T154" s="399"/>
      <c r="U154" s="398" t="b">
        <f t="shared" si="62"/>
        <v>0</v>
      </c>
      <c r="V154" s="399"/>
      <c r="W154" s="398" t="b">
        <f t="shared" si="63"/>
        <v>0</v>
      </c>
      <c r="X154" s="399"/>
      <c r="Y154" s="398" t="b">
        <f t="shared" si="50"/>
        <v>0</v>
      </c>
      <c r="Z154" s="399"/>
      <c r="AA154" s="398" t="b">
        <f t="shared" si="64"/>
        <v>0</v>
      </c>
      <c r="AB154" s="434">
        <f t="shared" si="65"/>
        <v>0</v>
      </c>
      <c r="AC154" s="400" t="str">
        <f t="shared" si="66"/>
        <v>Débil</v>
      </c>
      <c r="AD154" s="401"/>
      <c r="AE154" s="402" t="str">
        <f t="shared" si="51"/>
        <v>Débil</v>
      </c>
      <c r="AF154" s="403" t="str">
        <f t="shared" si="67"/>
        <v>0</v>
      </c>
      <c r="AG154" s="863"/>
      <c r="AH154" s="850"/>
      <c r="AI154" s="840"/>
      <c r="AJ154" s="841"/>
      <c r="AK154" s="840"/>
      <c r="AL154" s="840"/>
      <c r="AM154" s="840"/>
      <c r="AN154" s="841"/>
      <c r="AO154" s="840"/>
      <c r="AP154" s="840"/>
      <c r="AQ154" s="844"/>
      <c r="AR154" s="840"/>
      <c r="AS154" s="840"/>
      <c r="AT154" s="845"/>
    </row>
    <row r="155" spans="2:46" s="396" customFormat="1" ht="163.5" customHeight="1" x14ac:dyDescent="0.3">
      <c r="B155" s="949">
        <v>49</v>
      </c>
      <c r="C155" s="865" t="str">
        <f>'3-IDENTIFICACIÓN DEL RIESGO'!B59</f>
        <v>Apoyo Jurídico</v>
      </c>
      <c r="D155" s="867" t="str">
        <f>'3-IDENTIFICACIÓN DEL RIESGO'!E59</f>
        <v>1. Oficina Jurídica</v>
      </c>
      <c r="E155" s="867" t="str">
        <f>'3-IDENTIFICACIÓN DEL RIESGO'!G59</f>
        <v>Vencimiento de términos</v>
      </c>
      <c r="F155" s="867"/>
      <c r="G155" s="419" t="s">
        <v>1791</v>
      </c>
      <c r="H155" s="386" t="s">
        <v>632</v>
      </c>
      <c r="I155" s="419" t="s">
        <v>1792</v>
      </c>
      <c r="J155" s="419" t="s">
        <v>1788</v>
      </c>
      <c r="K155" s="419" t="s">
        <v>1798</v>
      </c>
      <c r="L155" s="419" t="s">
        <v>1163</v>
      </c>
      <c r="M155" s="420" t="s">
        <v>1795</v>
      </c>
      <c r="N155" s="397" t="s">
        <v>204</v>
      </c>
      <c r="O155" s="398">
        <f t="shared" si="47"/>
        <v>15</v>
      </c>
      <c r="P155" s="399" t="s">
        <v>214</v>
      </c>
      <c r="Q155" s="398">
        <f t="shared" si="48"/>
        <v>0</v>
      </c>
      <c r="R155" s="399" t="s">
        <v>239</v>
      </c>
      <c r="S155" s="398">
        <f t="shared" si="49"/>
        <v>0</v>
      </c>
      <c r="T155" s="399" t="s">
        <v>210</v>
      </c>
      <c r="U155" s="398">
        <f t="shared" si="62"/>
        <v>10</v>
      </c>
      <c r="V155" s="399" t="s">
        <v>207</v>
      </c>
      <c r="W155" s="398">
        <f t="shared" si="63"/>
        <v>15</v>
      </c>
      <c r="X155" s="399" t="s">
        <v>212</v>
      </c>
      <c r="Y155" s="398">
        <f t="shared" si="50"/>
        <v>0</v>
      </c>
      <c r="Z155" s="399" t="s">
        <v>211</v>
      </c>
      <c r="AA155" s="398">
        <f t="shared" si="64"/>
        <v>5</v>
      </c>
      <c r="AB155" s="434">
        <f t="shared" si="65"/>
        <v>45</v>
      </c>
      <c r="AC155" s="400" t="str">
        <f t="shared" si="66"/>
        <v>Débil</v>
      </c>
      <c r="AD155" s="401" t="s">
        <v>57</v>
      </c>
      <c r="AE155" s="402" t="str">
        <f t="shared" si="51"/>
        <v>Débil</v>
      </c>
      <c r="AF155" s="403" t="str">
        <f t="shared" si="67"/>
        <v>0</v>
      </c>
      <c r="AG155" s="861">
        <v>1</v>
      </c>
      <c r="AH155" s="850">
        <f>(AF155+AF156+AF157)/AG155</f>
        <v>0</v>
      </c>
      <c r="AI155" s="840" t="str">
        <f>IF(AH155&lt;50,"Débil",IF(AH155&lt;=99,"Moderado",IF(AH155=100,"Fuerte",IF(AH155="","ERROR"))))</f>
        <v>Débil</v>
      </c>
      <c r="AJ155" s="841" t="s">
        <v>162</v>
      </c>
      <c r="AK155" s="840">
        <f>IF(AI155="Débil",0,IF(AND(AI155="Moderado",AJ155="Directamente"),1,IF(AND(AI155="Moderado",AJ155="No disminuye"),0,IF(AND(AI155="Fuerte",AJ155="Directamente"),2,IF(AND(AI155="Fuerte",AJ155="No disminuye"),0)))))</f>
        <v>0</v>
      </c>
      <c r="AL155" s="840">
        <f>'4-VALORACIÓN DEL RIESGO'!P58-'5-CONTROLES'!AK155:AK157</f>
        <v>5</v>
      </c>
      <c r="AM155" s="840" t="str">
        <f>IF(AL155=5,"Casi Seguro",IF(AL155=4,"Probable",IF(AL155=3,"Posible",IF(AL155=2,"Improbable",IF(AL155=1,"Rara Vez",IF(AL155=0,"Rara Vez",IF(AL155&lt;0,"Rara Vez")))))))</f>
        <v>Casi Seguro</v>
      </c>
      <c r="AN155" s="841" t="s">
        <v>164</v>
      </c>
      <c r="AO155" s="840">
        <f>IF(AI155="Débil",0,IF(AND(AI155="Moderado",AN155="Directamente"),1,IF(AND(AI155="Moderado",AN155="Indirectamente"),0,IF(AND(AI155="Moderado",AN155="No disminuye"),0,IF(AND(AI155="Fuerte",AN155="Directamente"),2,IF(AND(AI155="Fuerte",AN155="Indirectamente"),1,IF(AND(AI155="Fuerte",AN155="No disminuye"),0)))))))</f>
        <v>0</v>
      </c>
      <c r="AP155" s="840">
        <f>'4-VALORACIÓN DEL RIESGO'!Z58-'5-CONTROLES'!AO155:AO157</f>
        <v>5</v>
      </c>
      <c r="AQ155" s="842" t="str">
        <f>IF(AP155&lt;=1,"Insignificante",IF(AP155=2,"Menor",IF(AP155=3,"Moderado",IF(AP155=4,"Mayor",IF(AP155&gt;=5,"Catastrófico")))))</f>
        <v>Catastrófico</v>
      </c>
      <c r="AR155" s="840" t="str">
        <f t="shared" ref="AR155" si="75">IF(OR(AND(AQ155="Insignificante",AM155="Rara Vez"),AND(AQ155="Insignificante",AM155="Improbable"),AND(AQ155="Insignificante",AM155="Posible"),AND(AQ155="Menor",AM155="Rara Vez"),AND(AQ155="Menor",AM155="Improbable")),"Bajo",IF(OR(AND(AQ155="Insignificante",AM155="Probable"),AND(AQ155="Menor",AM155="Posible"),AND(AQ155="Moderado",AM155="Rara Vez"),AND(AQ155="Moderado",AM155="Improbable")),"Moderado",IF(OR(AND(AQ155="Menor",AM155="Probable"),AND(AQ155="Menor",AM155="Casi Seguro"),AND(AQ155="Mayor",AM155="Improbable"),AND(AQ155="Mayor",AM155="Rara Vez"),AND(AQ155="Moderado",AM155="Probable"),AND(AQ155="Insignificante",AM155="Casi Seguro"),AND(AQ155="Moderado",AM155="Posible")),"Alto",IF(OR(AND(AQ155="Moderado",AM155="Casi Seguro"),AND(AQ155="Mayor",AM155="Posible"),AND(AQ155="Mayor",AM155="Probable"),AND(AQ155="Mayor",AM155="Casi Seguro"),AND(AQ155="Catastrófico",AM155="Rara Vez"),AND(AQ155="Catastrófico",AM155="Improbable"),AND(AQ155="Catastrófico",AM155="Posible"),AND(AQ155="Catastrófico",AM155="Casi Seguro"),AND(AQ155="Catastrófico",AM155="Probable")),"Extremo"))))</f>
        <v>Extremo</v>
      </c>
      <c r="AS155" s="840"/>
      <c r="AT155" s="845" t="s">
        <v>9</v>
      </c>
    </row>
    <row r="156" spans="2:46" s="396" customFormat="1" ht="27" customHeight="1" x14ac:dyDescent="0.3">
      <c r="B156" s="949"/>
      <c r="C156" s="865"/>
      <c r="D156" s="867"/>
      <c r="E156" s="867"/>
      <c r="F156" s="867"/>
      <c r="G156" s="419"/>
      <c r="H156" s="386"/>
      <c r="I156" s="419"/>
      <c r="J156" s="419"/>
      <c r="K156" s="419"/>
      <c r="L156" s="419"/>
      <c r="M156" s="420"/>
      <c r="N156" s="397"/>
      <c r="O156" s="398" t="b">
        <f t="shared" si="47"/>
        <v>0</v>
      </c>
      <c r="P156" s="399"/>
      <c r="Q156" s="398" t="b">
        <f t="shared" si="48"/>
        <v>0</v>
      </c>
      <c r="R156" s="399"/>
      <c r="S156" s="398" t="b">
        <f t="shared" si="49"/>
        <v>0</v>
      </c>
      <c r="T156" s="399"/>
      <c r="U156" s="398" t="b">
        <f t="shared" si="62"/>
        <v>0</v>
      </c>
      <c r="V156" s="399"/>
      <c r="W156" s="398" t="b">
        <f t="shared" si="63"/>
        <v>0</v>
      </c>
      <c r="X156" s="399"/>
      <c r="Y156" s="398" t="b">
        <f t="shared" si="50"/>
        <v>0</v>
      </c>
      <c r="Z156" s="399"/>
      <c r="AA156" s="398" t="b">
        <f t="shared" si="64"/>
        <v>0</v>
      </c>
      <c r="AB156" s="434">
        <f t="shared" si="65"/>
        <v>0</v>
      </c>
      <c r="AC156" s="400" t="str">
        <f t="shared" si="66"/>
        <v>Débil</v>
      </c>
      <c r="AD156" s="401"/>
      <c r="AE156" s="402" t="str">
        <f t="shared" si="51"/>
        <v>Débil</v>
      </c>
      <c r="AF156" s="403" t="str">
        <f t="shared" si="67"/>
        <v>0</v>
      </c>
      <c r="AG156" s="862"/>
      <c r="AH156" s="850"/>
      <c r="AI156" s="840"/>
      <c r="AJ156" s="841"/>
      <c r="AK156" s="840"/>
      <c r="AL156" s="840"/>
      <c r="AM156" s="840"/>
      <c r="AN156" s="841"/>
      <c r="AO156" s="840"/>
      <c r="AP156" s="840"/>
      <c r="AQ156" s="843"/>
      <c r="AR156" s="840"/>
      <c r="AS156" s="840"/>
      <c r="AT156" s="845"/>
    </row>
    <row r="157" spans="2:46" s="396" customFormat="1" ht="27" customHeight="1" thickBot="1" x14ac:dyDescent="0.35">
      <c r="B157" s="949"/>
      <c r="C157" s="865"/>
      <c r="D157" s="867"/>
      <c r="E157" s="867"/>
      <c r="F157" s="867"/>
      <c r="G157" s="419"/>
      <c r="H157" s="386"/>
      <c r="I157" s="419"/>
      <c r="J157" s="419"/>
      <c r="K157" s="419"/>
      <c r="L157" s="419"/>
      <c r="M157" s="420"/>
      <c r="N157" s="397"/>
      <c r="O157" s="398" t="b">
        <f t="shared" si="47"/>
        <v>0</v>
      </c>
      <c r="P157" s="399"/>
      <c r="Q157" s="398" t="b">
        <f t="shared" si="48"/>
        <v>0</v>
      </c>
      <c r="R157" s="399"/>
      <c r="S157" s="398" t="b">
        <f t="shared" si="49"/>
        <v>0</v>
      </c>
      <c r="T157" s="399"/>
      <c r="U157" s="398" t="b">
        <f t="shared" si="62"/>
        <v>0</v>
      </c>
      <c r="V157" s="399"/>
      <c r="W157" s="398" t="b">
        <f t="shared" si="63"/>
        <v>0</v>
      </c>
      <c r="X157" s="399"/>
      <c r="Y157" s="398" t="b">
        <f t="shared" si="50"/>
        <v>0</v>
      </c>
      <c r="Z157" s="399"/>
      <c r="AA157" s="398" t="b">
        <f t="shared" si="64"/>
        <v>0</v>
      </c>
      <c r="AB157" s="434">
        <f t="shared" si="65"/>
        <v>0</v>
      </c>
      <c r="AC157" s="400" t="str">
        <f t="shared" si="66"/>
        <v>Débil</v>
      </c>
      <c r="AD157" s="401"/>
      <c r="AE157" s="402" t="str">
        <f t="shared" si="51"/>
        <v>Débil</v>
      </c>
      <c r="AF157" s="403" t="str">
        <f t="shared" si="67"/>
        <v>0</v>
      </c>
      <c r="AG157" s="863"/>
      <c r="AH157" s="850"/>
      <c r="AI157" s="840"/>
      <c r="AJ157" s="841"/>
      <c r="AK157" s="840"/>
      <c r="AL157" s="840"/>
      <c r="AM157" s="840"/>
      <c r="AN157" s="841"/>
      <c r="AO157" s="840"/>
      <c r="AP157" s="840"/>
      <c r="AQ157" s="844"/>
      <c r="AR157" s="840"/>
      <c r="AS157" s="840"/>
      <c r="AT157" s="845"/>
    </row>
    <row r="158" spans="2:46" s="396" customFormat="1" ht="163.5" customHeight="1" x14ac:dyDescent="0.3">
      <c r="B158" s="949">
        <v>50</v>
      </c>
      <c r="C158" s="865" t="str">
        <f>'3-IDENTIFICACIÓN DEL RIESGO'!B60</f>
        <v>Apoyo Jurídico</v>
      </c>
      <c r="D158" s="867" t="str">
        <f>'3-IDENTIFICACIÓN DEL RIESGO'!E60</f>
        <v>1. Oficina Jurídica</v>
      </c>
      <c r="E158" s="867" t="str">
        <f>'3-IDENTIFICACIÓN DEL RIESGO'!G60</f>
        <v>Emisión de viabilidades positivas contrarias a la normatividad.</v>
      </c>
      <c r="F158" s="867"/>
      <c r="G158" s="419" t="s">
        <v>1791</v>
      </c>
      <c r="H158" s="386" t="s">
        <v>630</v>
      </c>
      <c r="I158" s="419" t="s">
        <v>1794</v>
      </c>
      <c r="J158" s="419" t="s">
        <v>1790</v>
      </c>
      <c r="K158" s="419" t="s">
        <v>1797</v>
      </c>
      <c r="L158" s="419" t="s">
        <v>1796</v>
      </c>
      <c r="M158" s="420" t="s">
        <v>1789</v>
      </c>
      <c r="N158" s="397" t="s">
        <v>204</v>
      </c>
      <c r="O158" s="398">
        <f t="shared" si="47"/>
        <v>15</v>
      </c>
      <c r="P158" s="399" t="s">
        <v>205</v>
      </c>
      <c r="Q158" s="398">
        <f t="shared" si="48"/>
        <v>15</v>
      </c>
      <c r="R158" s="399" t="s">
        <v>206</v>
      </c>
      <c r="S158" s="398">
        <f t="shared" si="49"/>
        <v>15</v>
      </c>
      <c r="T158" s="399" t="s">
        <v>60</v>
      </c>
      <c r="U158" s="398">
        <f t="shared" si="62"/>
        <v>15</v>
      </c>
      <c r="V158" s="399" t="s">
        <v>207</v>
      </c>
      <c r="W158" s="398">
        <f t="shared" si="63"/>
        <v>15</v>
      </c>
      <c r="X158" s="399" t="s">
        <v>212</v>
      </c>
      <c r="Y158" s="398">
        <f t="shared" si="50"/>
        <v>0</v>
      </c>
      <c r="Z158" s="399" t="s">
        <v>209</v>
      </c>
      <c r="AA158" s="398">
        <f t="shared" si="64"/>
        <v>10</v>
      </c>
      <c r="AB158" s="434">
        <f t="shared" si="65"/>
        <v>85</v>
      </c>
      <c r="AC158" s="400" t="str">
        <f t="shared" si="66"/>
        <v>Débil</v>
      </c>
      <c r="AD158" s="401" t="s">
        <v>63</v>
      </c>
      <c r="AE158" s="402" t="str">
        <f t="shared" si="51"/>
        <v>Débil</v>
      </c>
      <c r="AF158" s="403" t="str">
        <f t="shared" si="67"/>
        <v>0</v>
      </c>
      <c r="AG158" s="861">
        <v>1</v>
      </c>
      <c r="AH158" s="850">
        <f>(AF158+AF159+AF160)/AG158</f>
        <v>0</v>
      </c>
      <c r="AI158" s="840" t="str">
        <f>IF(AH158&lt;50,"Débil",IF(AH158&lt;=99,"Moderado",IF(AH158=100,"Fuerte",IF(AH158="","ERROR"))))</f>
        <v>Débil</v>
      </c>
      <c r="AJ158" s="841" t="s">
        <v>162</v>
      </c>
      <c r="AK158" s="840">
        <f>IF(AI158="Débil",0,IF(AND(AI158="Moderado",AJ158="Directamente"),1,IF(AND(AI158="Moderado",AJ158="No disminuye"),0,IF(AND(AI158="Fuerte",AJ158="Directamente"),2,IF(AND(AI158="Fuerte",AJ158="No disminuye"),0)))))</f>
        <v>0</v>
      </c>
      <c r="AL158" s="840">
        <f>'4-VALORACIÓN DEL RIESGO'!P59-'5-CONTROLES'!AK158:AK160</f>
        <v>3</v>
      </c>
      <c r="AM158" s="840" t="str">
        <f>IF(AL158=5,"Casi Seguro",IF(AL158=4,"Probable",IF(AL158=3,"Posible",IF(AL158=2,"Improbable",IF(AL158=1,"Rara Vez",IF(AL158=0,"Rara Vez",IF(AL158&lt;0,"Rara Vez")))))))</f>
        <v>Posible</v>
      </c>
      <c r="AN158" s="841" t="s">
        <v>164</v>
      </c>
      <c r="AO158" s="840">
        <f>IF(AI158="Débil",0,IF(AND(AI158="Moderado",AN158="Directamente"),1,IF(AND(AI158="Moderado",AN158="Indirectamente"),0,IF(AND(AI158="Moderado",AN158="No disminuye"),0,IF(AND(AI158="Fuerte",AN158="Directamente"),2,IF(AND(AI158="Fuerte",AN158="Indirectamente"),1,IF(AND(AI158="Fuerte",AN158="No disminuye"),0)))))))</f>
        <v>0</v>
      </c>
      <c r="AP158" s="840">
        <f>'4-VALORACIÓN DEL RIESGO'!Z59-'5-CONTROLES'!AO158:AO160</f>
        <v>5</v>
      </c>
      <c r="AQ158" s="842" t="str">
        <f>IF(AP158&lt;=1,"Insignificante",IF(AP158=2,"Menor",IF(AP158=3,"Moderado",IF(AP158=4,"Mayor",IF(AP158&gt;=5,"Catastrófico")))))</f>
        <v>Catastrófico</v>
      </c>
      <c r="AR158" s="840" t="str">
        <f t="shared" ref="AR158" si="76">IF(OR(AND(AQ158="Insignificante",AM158="Rara Vez"),AND(AQ158="Insignificante",AM158="Improbable"),AND(AQ158="Insignificante",AM158="Posible"),AND(AQ158="Menor",AM158="Rara Vez"),AND(AQ158="Menor",AM158="Improbable")),"Bajo",IF(OR(AND(AQ158="Insignificante",AM158="Probable"),AND(AQ158="Menor",AM158="Posible"),AND(AQ158="Moderado",AM158="Rara Vez"),AND(AQ158="Moderado",AM158="Improbable")),"Moderado",IF(OR(AND(AQ158="Menor",AM158="Probable"),AND(AQ158="Menor",AM158="Casi Seguro"),AND(AQ158="Mayor",AM158="Improbable"),AND(AQ158="Mayor",AM158="Rara Vez"),AND(AQ158="Moderado",AM158="Probable"),AND(AQ158="Insignificante",AM158="Casi Seguro"),AND(AQ158="Moderado",AM158="Posible")),"Alto",IF(OR(AND(AQ158="Moderado",AM158="Casi Seguro"),AND(AQ158="Mayor",AM158="Posible"),AND(AQ158="Mayor",AM158="Probable"),AND(AQ158="Mayor",AM158="Casi Seguro"),AND(AQ158="Catastrófico",AM158="Rara Vez"),AND(AQ158="Catastrófico",AM158="Improbable"),AND(AQ158="Catastrófico",AM158="Posible"),AND(AQ158="Catastrófico",AM158="Casi Seguro"),AND(AQ158="Catastrófico",AM158="Probable")),"Extremo"))))</f>
        <v>Extremo</v>
      </c>
      <c r="AS158" s="840"/>
      <c r="AT158" s="845" t="s">
        <v>9</v>
      </c>
    </row>
    <row r="159" spans="2:46" s="396" customFormat="1" ht="27" customHeight="1" x14ac:dyDescent="0.3">
      <c r="B159" s="949"/>
      <c r="C159" s="865"/>
      <c r="D159" s="867"/>
      <c r="E159" s="867"/>
      <c r="F159" s="867"/>
      <c r="G159" s="419"/>
      <c r="H159" s="386"/>
      <c r="I159" s="419"/>
      <c r="J159" s="419"/>
      <c r="K159" s="419"/>
      <c r="L159" s="419"/>
      <c r="M159" s="420"/>
      <c r="N159" s="397"/>
      <c r="O159" s="398" t="b">
        <f t="shared" si="47"/>
        <v>0</v>
      </c>
      <c r="P159" s="399"/>
      <c r="Q159" s="398" t="b">
        <f t="shared" si="48"/>
        <v>0</v>
      </c>
      <c r="R159" s="399"/>
      <c r="S159" s="398" t="b">
        <f t="shared" si="49"/>
        <v>0</v>
      </c>
      <c r="T159" s="399"/>
      <c r="U159" s="398" t="b">
        <f t="shared" si="62"/>
        <v>0</v>
      </c>
      <c r="V159" s="399"/>
      <c r="W159" s="398" t="b">
        <f t="shared" si="63"/>
        <v>0</v>
      </c>
      <c r="X159" s="399"/>
      <c r="Y159" s="398" t="b">
        <f t="shared" si="50"/>
        <v>0</v>
      </c>
      <c r="Z159" s="399"/>
      <c r="AA159" s="398" t="b">
        <f t="shared" si="64"/>
        <v>0</v>
      </c>
      <c r="AB159" s="434">
        <f t="shared" si="65"/>
        <v>0</v>
      </c>
      <c r="AC159" s="400" t="str">
        <f t="shared" si="66"/>
        <v>Débil</v>
      </c>
      <c r="AD159" s="401"/>
      <c r="AE159" s="402" t="str">
        <f t="shared" si="51"/>
        <v>Débil</v>
      </c>
      <c r="AF159" s="403" t="str">
        <f t="shared" si="67"/>
        <v>0</v>
      </c>
      <c r="AG159" s="862"/>
      <c r="AH159" s="850"/>
      <c r="AI159" s="840"/>
      <c r="AJ159" s="841"/>
      <c r="AK159" s="840"/>
      <c r="AL159" s="840"/>
      <c r="AM159" s="840"/>
      <c r="AN159" s="841"/>
      <c r="AO159" s="840"/>
      <c r="AP159" s="840"/>
      <c r="AQ159" s="843"/>
      <c r="AR159" s="840"/>
      <c r="AS159" s="840"/>
      <c r="AT159" s="845"/>
    </row>
    <row r="160" spans="2:46" s="396" customFormat="1" ht="27" customHeight="1" thickBot="1" x14ac:dyDescent="0.35">
      <c r="B160" s="949"/>
      <c r="C160" s="865"/>
      <c r="D160" s="867"/>
      <c r="E160" s="867"/>
      <c r="F160" s="867"/>
      <c r="G160" s="419"/>
      <c r="H160" s="386"/>
      <c r="I160" s="419"/>
      <c r="J160" s="419"/>
      <c r="K160" s="419"/>
      <c r="L160" s="419"/>
      <c r="M160" s="420"/>
      <c r="N160" s="397"/>
      <c r="O160" s="398" t="b">
        <f t="shared" si="47"/>
        <v>0</v>
      </c>
      <c r="P160" s="399"/>
      <c r="Q160" s="398" t="b">
        <f t="shared" si="48"/>
        <v>0</v>
      </c>
      <c r="R160" s="399"/>
      <c r="S160" s="398" t="b">
        <f t="shared" si="49"/>
        <v>0</v>
      </c>
      <c r="T160" s="399"/>
      <c r="U160" s="398" t="b">
        <f t="shared" si="62"/>
        <v>0</v>
      </c>
      <c r="V160" s="399"/>
      <c r="W160" s="398" t="b">
        <f t="shared" si="63"/>
        <v>0</v>
      </c>
      <c r="X160" s="399"/>
      <c r="Y160" s="398" t="b">
        <f t="shared" si="50"/>
        <v>0</v>
      </c>
      <c r="Z160" s="399"/>
      <c r="AA160" s="398" t="b">
        <f t="shared" si="64"/>
        <v>0</v>
      </c>
      <c r="AB160" s="434">
        <f t="shared" si="65"/>
        <v>0</v>
      </c>
      <c r="AC160" s="400" t="str">
        <f t="shared" si="66"/>
        <v>Débil</v>
      </c>
      <c r="AD160" s="401"/>
      <c r="AE160" s="402" t="str">
        <f t="shared" si="51"/>
        <v>Débil</v>
      </c>
      <c r="AF160" s="403" t="str">
        <f t="shared" si="67"/>
        <v>0</v>
      </c>
      <c r="AG160" s="863"/>
      <c r="AH160" s="850"/>
      <c r="AI160" s="840"/>
      <c r="AJ160" s="841"/>
      <c r="AK160" s="840"/>
      <c r="AL160" s="840"/>
      <c r="AM160" s="840"/>
      <c r="AN160" s="841"/>
      <c r="AO160" s="840"/>
      <c r="AP160" s="840"/>
      <c r="AQ160" s="844"/>
      <c r="AR160" s="840"/>
      <c r="AS160" s="840"/>
      <c r="AT160" s="845"/>
    </row>
    <row r="161" spans="2:46" s="396" customFormat="1" ht="163.5" customHeight="1" x14ac:dyDescent="0.3">
      <c r="B161" s="949">
        <v>51</v>
      </c>
      <c r="C161" s="865" t="str">
        <f>'3-IDENTIFICACIÓN DEL RIESGO'!B61</f>
        <v>Adquisición de Bienes y Servicios</v>
      </c>
      <c r="D161" s="867" t="str">
        <f>'3-IDENTIFICACIÓN DEL RIESGO'!E61</f>
        <v>1. Subdirección Administrativa y Financiera.
2. Secretaría General.</v>
      </c>
      <c r="E161" s="867" t="str">
        <f>'3-IDENTIFICACIÓN DEL RIESGO'!G61</f>
        <v xml:space="preserve"> Incumplimiento de las obligaciones de un contrato y/o convenio.</v>
      </c>
      <c r="F161" s="867"/>
      <c r="G161" s="419" t="s">
        <v>1116</v>
      </c>
      <c r="H161" s="386" t="s">
        <v>632</v>
      </c>
      <c r="I161" s="419" t="s">
        <v>1117</v>
      </c>
      <c r="J161" s="419" t="s">
        <v>1118</v>
      </c>
      <c r="K161" s="419" t="s">
        <v>1119</v>
      </c>
      <c r="L161" s="419" t="s">
        <v>1120</v>
      </c>
      <c r="M161" s="420" t="s">
        <v>1121</v>
      </c>
      <c r="N161" s="397" t="s">
        <v>204</v>
      </c>
      <c r="O161" s="398">
        <f t="shared" si="47"/>
        <v>15</v>
      </c>
      <c r="P161" s="399" t="s">
        <v>205</v>
      </c>
      <c r="Q161" s="398">
        <f t="shared" si="48"/>
        <v>15</v>
      </c>
      <c r="R161" s="399" t="s">
        <v>206</v>
      </c>
      <c r="S161" s="398">
        <f t="shared" si="49"/>
        <v>15</v>
      </c>
      <c r="T161" s="399" t="s">
        <v>60</v>
      </c>
      <c r="U161" s="398">
        <f t="shared" si="62"/>
        <v>15</v>
      </c>
      <c r="V161" s="399" t="s">
        <v>207</v>
      </c>
      <c r="W161" s="398">
        <f t="shared" si="63"/>
        <v>15</v>
      </c>
      <c r="X161" s="399" t="s">
        <v>208</v>
      </c>
      <c r="Y161" s="398">
        <f t="shared" si="50"/>
        <v>15</v>
      </c>
      <c r="Z161" s="399" t="s">
        <v>209</v>
      </c>
      <c r="AA161" s="398">
        <f t="shared" si="64"/>
        <v>10</v>
      </c>
      <c r="AB161" s="434">
        <f t="shared" si="65"/>
        <v>100</v>
      </c>
      <c r="AC161" s="400" t="str">
        <f t="shared" si="66"/>
        <v>Fuerte</v>
      </c>
      <c r="AD161" s="401" t="s">
        <v>63</v>
      </c>
      <c r="AE161" s="402" t="str">
        <f t="shared" si="51"/>
        <v>Fuerte</v>
      </c>
      <c r="AF161" s="403" t="str">
        <f t="shared" si="67"/>
        <v>100</v>
      </c>
      <c r="AG161" s="861">
        <v>1</v>
      </c>
      <c r="AH161" s="850">
        <f>(AF161+AF162+AF163)/AG161</f>
        <v>100</v>
      </c>
      <c r="AI161" s="840" t="str">
        <f>IF(AH161&lt;50,"Débil",IF(AH161&lt;=99,"Moderado",IF(AH161=100,"Fuerte",IF(AH161="","ERROR"))))</f>
        <v>Fuerte</v>
      </c>
      <c r="AJ161" s="841" t="s">
        <v>162</v>
      </c>
      <c r="AK161" s="840">
        <f>IF(AI161="Débil",0,IF(AND(AI161="Moderado",AJ161="Directamente"),1,IF(AND(AI161="Moderado",AJ161="No disminuye"),0,IF(AND(AI161="Fuerte",AJ161="Directamente"),2,IF(AND(AI161="Fuerte",AJ161="No disminuye"),0)))))</f>
        <v>2</v>
      </c>
      <c r="AL161" s="840">
        <f>'4-VALORACIÓN DEL RIESGO'!P60-'5-CONTROLES'!AK161:AK163</f>
        <v>3</v>
      </c>
      <c r="AM161" s="840" t="str">
        <f>IF(AL161=5,"Casi Seguro",IF(AL161=4,"Probable",IF(AL161=3,"Posible",IF(AL161=2,"Improbable",IF(AL161=1,"Rara Vez",IF(AL161=0,"Rara Vez",IF(AL161&lt;0,"Rara Vez")))))))</f>
        <v>Posible</v>
      </c>
      <c r="AN161" s="841" t="s">
        <v>164</v>
      </c>
      <c r="AO161" s="840">
        <f>IF(AI161="Débil",0,IF(AND(AI161="Moderado",AN161="Directamente"),1,IF(AND(AI161="Moderado",AN161="Indirectamente"),0,IF(AND(AI161="Moderado",AN161="No disminuye"),0,IF(AND(AI161="Fuerte",AN161="Directamente"),2,IF(AND(AI161="Fuerte",AN161="Indirectamente"),1,IF(AND(AI161="Fuerte",AN161="No disminuye"),0)))))))</f>
        <v>0</v>
      </c>
      <c r="AP161" s="840">
        <f>'4-VALORACIÓN DEL RIESGO'!Z60-'5-CONTROLES'!AO161:AO163</f>
        <v>5</v>
      </c>
      <c r="AQ161" s="842" t="str">
        <f>IF(AP161&lt;=1,"Insignificante",IF(AP161=2,"Menor",IF(AP161=3,"Moderado",IF(AP161=4,"Mayor",IF(AP161&gt;=5,"Catastrófico")))))</f>
        <v>Catastrófico</v>
      </c>
      <c r="AR161" s="840" t="str">
        <f t="shared" ref="AR161" si="77">IF(OR(AND(AQ161="Insignificante",AM161="Rara Vez"),AND(AQ161="Insignificante",AM161="Improbable"),AND(AQ161="Insignificante",AM161="Posible"),AND(AQ161="Menor",AM161="Rara Vez"),AND(AQ161="Menor",AM161="Improbable")),"Bajo",IF(OR(AND(AQ161="Insignificante",AM161="Probable"),AND(AQ161="Menor",AM161="Posible"),AND(AQ161="Moderado",AM161="Rara Vez"),AND(AQ161="Moderado",AM161="Improbable")),"Moderado",IF(OR(AND(AQ161="Menor",AM161="Probable"),AND(AQ161="Menor",AM161="Casi Seguro"),AND(AQ161="Mayor",AM161="Improbable"),AND(AQ161="Mayor",AM161="Rara Vez"),AND(AQ161="Moderado",AM161="Probable"),AND(AQ161="Insignificante",AM161="Casi Seguro"),AND(AQ161="Moderado",AM161="Posible")),"Alto",IF(OR(AND(AQ161="Moderado",AM161="Casi Seguro"),AND(AQ161="Mayor",AM161="Posible"),AND(AQ161="Mayor",AM161="Probable"),AND(AQ161="Mayor",AM161="Casi Seguro"),AND(AQ161="Catastrófico",AM161="Rara Vez"),AND(AQ161="Catastrófico",AM161="Improbable"),AND(AQ161="Catastrófico",AM161="Posible"),AND(AQ161="Catastrófico",AM161="Casi Seguro"),AND(AQ161="Catastrófico",AM161="Probable")),"Extremo"))))</f>
        <v>Extremo</v>
      </c>
      <c r="AS161" s="840"/>
      <c r="AT161" s="845" t="s">
        <v>9</v>
      </c>
    </row>
    <row r="162" spans="2:46" s="396" customFormat="1" ht="24" customHeight="1" x14ac:dyDescent="0.3">
      <c r="B162" s="949"/>
      <c r="C162" s="865"/>
      <c r="D162" s="867"/>
      <c r="E162" s="867"/>
      <c r="F162" s="867"/>
      <c r="G162" s="419"/>
      <c r="H162" s="386"/>
      <c r="I162" s="419"/>
      <c r="J162" s="419"/>
      <c r="K162" s="419"/>
      <c r="L162" s="419"/>
      <c r="M162" s="420"/>
      <c r="N162" s="397"/>
      <c r="O162" s="398" t="b">
        <f t="shared" si="47"/>
        <v>0</v>
      </c>
      <c r="P162" s="399"/>
      <c r="Q162" s="398" t="b">
        <f t="shared" si="48"/>
        <v>0</v>
      </c>
      <c r="R162" s="399"/>
      <c r="S162" s="398" t="b">
        <f t="shared" si="49"/>
        <v>0</v>
      </c>
      <c r="T162" s="399"/>
      <c r="U162" s="398" t="b">
        <f t="shared" si="62"/>
        <v>0</v>
      </c>
      <c r="V162" s="399"/>
      <c r="W162" s="398" t="b">
        <f t="shared" si="63"/>
        <v>0</v>
      </c>
      <c r="X162" s="399"/>
      <c r="Y162" s="398" t="b">
        <f t="shared" si="50"/>
        <v>0</v>
      </c>
      <c r="Z162" s="399"/>
      <c r="AA162" s="398" t="b">
        <f t="shared" si="64"/>
        <v>0</v>
      </c>
      <c r="AB162" s="434">
        <f t="shared" si="65"/>
        <v>0</v>
      </c>
      <c r="AC162" s="400" t="str">
        <f t="shared" si="66"/>
        <v>Débil</v>
      </c>
      <c r="AD162" s="401"/>
      <c r="AE162" s="402" t="str">
        <f t="shared" si="51"/>
        <v>Débil</v>
      </c>
      <c r="AF162" s="403" t="str">
        <f t="shared" si="67"/>
        <v>0</v>
      </c>
      <c r="AG162" s="862"/>
      <c r="AH162" s="850"/>
      <c r="AI162" s="840"/>
      <c r="AJ162" s="841"/>
      <c r="AK162" s="840"/>
      <c r="AL162" s="840"/>
      <c r="AM162" s="840"/>
      <c r="AN162" s="841"/>
      <c r="AO162" s="840"/>
      <c r="AP162" s="840"/>
      <c r="AQ162" s="843"/>
      <c r="AR162" s="840"/>
      <c r="AS162" s="840"/>
      <c r="AT162" s="845"/>
    </row>
    <row r="163" spans="2:46" s="396" customFormat="1" ht="24" customHeight="1" thickBot="1" x14ac:dyDescent="0.35">
      <c r="B163" s="949"/>
      <c r="C163" s="865"/>
      <c r="D163" s="867"/>
      <c r="E163" s="867"/>
      <c r="F163" s="867"/>
      <c r="G163" s="419"/>
      <c r="H163" s="386"/>
      <c r="I163" s="419"/>
      <c r="J163" s="419"/>
      <c r="K163" s="419"/>
      <c r="L163" s="419"/>
      <c r="M163" s="420"/>
      <c r="N163" s="397"/>
      <c r="O163" s="398" t="b">
        <f t="shared" si="47"/>
        <v>0</v>
      </c>
      <c r="P163" s="399"/>
      <c r="Q163" s="398" t="b">
        <f t="shared" si="48"/>
        <v>0</v>
      </c>
      <c r="R163" s="399"/>
      <c r="S163" s="398" t="b">
        <f t="shared" si="49"/>
        <v>0</v>
      </c>
      <c r="T163" s="399"/>
      <c r="U163" s="398" t="b">
        <f t="shared" si="62"/>
        <v>0</v>
      </c>
      <c r="V163" s="399"/>
      <c r="W163" s="398" t="b">
        <f t="shared" si="63"/>
        <v>0</v>
      </c>
      <c r="X163" s="399"/>
      <c r="Y163" s="398" t="b">
        <f t="shared" si="50"/>
        <v>0</v>
      </c>
      <c r="Z163" s="399"/>
      <c r="AA163" s="398" t="b">
        <f t="shared" si="64"/>
        <v>0</v>
      </c>
      <c r="AB163" s="434">
        <f t="shared" si="65"/>
        <v>0</v>
      </c>
      <c r="AC163" s="400" t="str">
        <f t="shared" si="66"/>
        <v>Débil</v>
      </c>
      <c r="AD163" s="401"/>
      <c r="AE163" s="402" t="str">
        <f t="shared" si="51"/>
        <v>Débil</v>
      </c>
      <c r="AF163" s="403" t="str">
        <f t="shared" si="67"/>
        <v>0</v>
      </c>
      <c r="AG163" s="863"/>
      <c r="AH163" s="850"/>
      <c r="AI163" s="840"/>
      <c r="AJ163" s="841"/>
      <c r="AK163" s="840"/>
      <c r="AL163" s="840"/>
      <c r="AM163" s="840"/>
      <c r="AN163" s="841"/>
      <c r="AO163" s="840"/>
      <c r="AP163" s="840"/>
      <c r="AQ163" s="844"/>
      <c r="AR163" s="840"/>
      <c r="AS163" s="840"/>
      <c r="AT163" s="845"/>
    </row>
    <row r="164" spans="2:46" s="396" customFormat="1" ht="163.5" customHeight="1" x14ac:dyDescent="0.3">
      <c r="B164" s="949">
        <v>52</v>
      </c>
      <c r="C164" s="865" t="str">
        <f>'3-IDENTIFICACIÓN DEL RIESGO'!B62</f>
        <v>Adquisición de Bienes y Servicios</v>
      </c>
      <c r="D164" s="867" t="str">
        <f>'3-IDENTIFICACIÓN DEL RIESGO'!E62</f>
        <v>1. Subdirección Administrativa y Financiera.
2. Secretaría General.</v>
      </c>
      <c r="E164" s="867" t="str">
        <f>'3-IDENTIFICACIÓN DEL RIESGO'!G62</f>
        <v>Liquidación de contratos fuera de términos.</v>
      </c>
      <c r="F164" s="867"/>
      <c r="G164" s="419" t="s">
        <v>1116</v>
      </c>
      <c r="H164" s="386" t="s">
        <v>634</v>
      </c>
      <c r="I164" s="419" t="s">
        <v>1123</v>
      </c>
      <c r="J164" s="419" t="s">
        <v>1124</v>
      </c>
      <c r="K164" s="419" t="s">
        <v>1119</v>
      </c>
      <c r="L164" s="419" t="s">
        <v>1125</v>
      </c>
      <c r="M164" s="420" t="s">
        <v>1122</v>
      </c>
      <c r="N164" s="397" t="s">
        <v>204</v>
      </c>
      <c r="O164" s="398">
        <f t="shared" si="47"/>
        <v>15</v>
      </c>
      <c r="P164" s="399" t="s">
        <v>205</v>
      </c>
      <c r="Q164" s="398">
        <f t="shared" si="48"/>
        <v>15</v>
      </c>
      <c r="R164" s="399" t="s">
        <v>206</v>
      </c>
      <c r="S164" s="398">
        <f t="shared" si="49"/>
        <v>15</v>
      </c>
      <c r="T164" s="399" t="s">
        <v>60</v>
      </c>
      <c r="U164" s="398">
        <f t="shared" si="62"/>
        <v>15</v>
      </c>
      <c r="V164" s="399" t="s">
        <v>207</v>
      </c>
      <c r="W164" s="398">
        <f t="shared" si="63"/>
        <v>15</v>
      </c>
      <c r="X164" s="399" t="s">
        <v>208</v>
      </c>
      <c r="Y164" s="398">
        <f t="shared" si="50"/>
        <v>15</v>
      </c>
      <c r="Z164" s="399" t="s">
        <v>209</v>
      </c>
      <c r="AA164" s="398">
        <f t="shared" si="64"/>
        <v>10</v>
      </c>
      <c r="AB164" s="434">
        <f t="shared" si="65"/>
        <v>100</v>
      </c>
      <c r="AC164" s="400" t="str">
        <f t="shared" si="66"/>
        <v>Fuerte</v>
      </c>
      <c r="AD164" s="401" t="s">
        <v>63</v>
      </c>
      <c r="AE164" s="402" t="str">
        <f t="shared" si="51"/>
        <v>Fuerte</v>
      </c>
      <c r="AF164" s="403" t="str">
        <f t="shared" si="67"/>
        <v>100</v>
      </c>
      <c r="AG164" s="861">
        <v>1</v>
      </c>
      <c r="AH164" s="850">
        <f>(AF164+AF165+AF166)/AG164</f>
        <v>100</v>
      </c>
      <c r="AI164" s="840" t="str">
        <f>IF(AH164&lt;50,"Débil",IF(AH164&lt;=99,"Moderado",IF(AH164=100,"Fuerte",IF(AH164="","ERROR"))))</f>
        <v>Fuerte</v>
      </c>
      <c r="AJ164" s="841" t="s">
        <v>162</v>
      </c>
      <c r="AK164" s="840">
        <f>IF(AI164="Débil",0,IF(AND(AI164="Moderado",AJ164="Directamente"),1,IF(AND(AI164="Moderado",AJ164="No disminuye"),0,IF(AND(AI164="Fuerte",AJ164="Directamente"),2,IF(AND(AI164="Fuerte",AJ164="No disminuye"),0)))))</f>
        <v>2</v>
      </c>
      <c r="AL164" s="840">
        <f>'4-VALORACIÓN DEL RIESGO'!P61-'5-CONTROLES'!AK164:AK166</f>
        <v>0</v>
      </c>
      <c r="AM164" s="840" t="str">
        <f>IF(AL164=5,"Casi Seguro",IF(AL164=4,"Probable",IF(AL164=3,"Posible",IF(AL164=2,"Improbable",IF(AL164=1,"Rara Vez",IF(AL164=0,"Rara Vez",IF(AL164&lt;0,"Rara Vez")))))))</f>
        <v>Rara Vez</v>
      </c>
      <c r="AN164" s="841" t="s">
        <v>164</v>
      </c>
      <c r="AO164" s="840">
        <f>IF(AI164="Débil",0,IF(AND(AI164="Moderado",AN164="Directamente"),1,IF(AND(AI164="Moderado",AN164="Indirectamente"),0,IF(AND(AI164="Moderado",AN164="No disminuye"),0,IF(AND(AI164="Fuerte",AN164="Directamente"),2,IF(AND(AI164="Fuerte",AN164="Indirectamente"),1,IF(AND(AI164="Fuerte",AN164="No disminuye"),0)))))))</f>
        <v>0</v>
      </c>
      <c r="AP164" s="840">
        <f>'4-VALORACIÓN DEL RIESGO'!Z61-'5-CONTROLES'!AO164:AO166</f>
        <v>4</v>
      </c>
      <c r="AQ164" s="842" t="str">
        <f>IF(AP164&lt;=1,"Insignificante",IF(AP164=2,"Menor",IF(AP164=3,"Moderado",IF(AP164=4,"Mayor",IF(AP164&gt;=5,"Catastrófico")))))</f>
        <v>Mayor</v>
      </c>
      <c r="AR164" s="840" t="str">
        <f t="shared" ref="AR164" si="78">IF(OR(AND(AQ164="Insignificante",AM164="Rara Vez"),AND(AQ164="Insignificante",AM164="Improbable"),AND(AQ164="Insignificante",AM164="Posible"),AND(AQ164="Menor",AM164="Rara Vez"),AND(AQ164="Menor",AM164="Improbable")),"Bajo",IF(OR(AND(AQ164="Insignificante",AM164="Probable"),AND(AQ164="Menor",AM164="Posible"),AND(AQ164="Moderado",AM164="Rara Vez"),AND(AQ164="Moderado",AM164="Improbable")),"Moderado",IF(OR(AND(AQ164="Menor",AM164="Probable"),AND(AQ164="Menor",AM164="Casi Seguro"),AND(AQ164="Mayor",AM164="Improbable"),AND(AQ164="Mayor",AM164="Rara Vez"),AND(AQ164="Moderado",AM164="Probable"),AND(AQ164="Insignificante",AM164="Casi Seguro"),AND(AQ164="Moderado",AM164="Posible")),"Alto",IF(OR(AND(AQ164="Moderado",AM164="Casi Seguro"),AND(AQ164="Mayor",AM164="Posible"),AND(AQ164="Mayor",AM164="Probable"),AND(AQ164="Mayor",AM164="Casi Seguro"),AND(AQ164="Catastrófico",AM164="Rara Vez"),AND(AQ164="Catastrófico",AM164="Improbable"),AND(AQ164="Catastrófico",AM164="Posible"),AND(AQ164="Catastrófico",AM164="Casi Seguro"),AND(AQ164="Catastrófico",AM164="Probable")),"Extremo"))))</f>
        <v>Alto</v>
      </c>
      <c r="AS164" s="840"/>
      <c r="AT164" s="845" t="s">
        <v>9</v>
      </c>
    </row>
    <row r="165" spans="2:46" s="396" customFormat="1" ht="22.5" customHeight="1" x14ac:dyDescent="0.3">
      <c r="B165" s="949"/>
      <c r="C165" s="865"/>
      <c r="D165" s="867"/>
      <c r="E165" s="867"/>
      <c r="F165" s="867"/>
      <c r="G165" s="419"/>
      <c r="H165" s="386"/>
      <c r="I165" s="419"/>
      <c r="J165" s="419"/>
      <c r="K165" s="419"/>
      <c r="L165" s="419"/>
      <c r="M165" s="420"/>
      <c r="N165" s="397"/>
      <c r="O165" s="398" t="b">
        <f t="shared" si="47"/>
        <v>0</v>
      </c>
      <c r="P165" s="399"/>
      <c r="Q165" s="398" t="b">
        <f t="shared" si="48"/>
        <v>0</v>
      </c>
      <c r="R165" s="399"/>
      <c r="S165" s="398" t="b">
        <f t="shared" si="49"/>
        <v>0</v>
      </c>
      <c r="T165" s="399"/>
      <c r="U165" s="398" t="b">
        <f t="shared" si="62"/>
        <v>0</v>
      </c>
      <c r="V165" s="399"/>
      <c r="W165" s="398" t="b">
        <f t="shared" si="63"/>
        <v>0</v>
      </c>
      <c r="X165" s="399"/>
      <c r="Y165" s="398" t="b">
        <f t="shared" si="50"/>
        <v>0</v>
      </c>
      <c r="Z165" s="399"/>
      <c r="AA165" s="398" t="b">
        <f t="shared" si="64"/>
        <v>0</v>
      </c>
      <c r="AB165" s="434">
        <f t="shared" si="65"/>
        <v>0</v>
      </c>
      <c r="AC165" s="400" t="str">
        <f t="shared" si="66"/>
        <v>Débil</v>
      </c>
      <c r="AD165" s="401"/>
      <c r="AE165" s="402" t="str">
        <f t="shared" si="51"/>
        <v>Débil</v>
      </c>
      <c r="AF165" s="403" t="str">
        <f t="shared" si="67"/>
        <v>0</v>
      </c>
      <c r="AG165" s="862"/>
      <c r="AH165" s="850"/>
      <c r="AI165" s="840"/>
      <c r="AJ165" s="841"/>
      <c r="AK165" s="840"/>
      <c r="AL165" s="840"/>
      <c r="AM165" s="840"/>
      <c r="AN165" s="841"/>
      <c r="AO165" s="840"/>
      <c r="AP165" s="840"/>
      <c r="AQ165" s="843"/>
      <c r="AR165" s="840"/>
      <c r="AS165" s="840"/>
      <c r="AT165" s="845"/>
    </row>
    <row r="166" spans="2:46" s="396" customFormat="1" ht="22.5" customHeight="1" thickBot="1" x14ac:dyDescent="0.35">
      <c r="B166" s="949"/>
      <c r="C166" s="865"/>
      <c r="D166" s="867"/>
      <c r="E166" s="867"/>
      <c r="F166" s="867"/>
      <c r="G166" s="419"/>
      <c r="H166" s="386"/>
      <c r="I166" s="419"/>
      <c r="J166" s="419"/>
      <c r="K166" s="419"/>
      <c r="L166" s="419"/>
      <c r="M166" s="420"/>
      <c r="N166" s="397"/>
      <c r="O166" s="398" t="b">
        <f t="shared" ref="O166:O229" si="79">IF(N166="Asignado",15,IF(N166="NO asignado",0))</f>
        <v>0</v>
      </c>
      <c r="P166" s="399"/>
      <c r="Q166" s="398" t="b">
        <f t="shared" ref="Q166:Q229" si="80">IF(P166="Adecuado",15,IF(P166="Inadecuado",0))</f>
        <v>0</v>
      </c>
      <c r="R166" s="399"/>
      <c r="S166" s="398" t="b">
        <f t="shared" ref="S166:S229" si="81">IF(R166="Oportuna",15,IF(R166="Inoportuna",0))</f>
        <v>0</v>
      </c>
      <c r="T166" s="399"/>
      <c r="U166" s="398" t="b">
        <f t="shared" si="62"/>
        <v>0</v>
      </c>
      <c r="V166" s="399"/>
      <c r="W166" s="398" t="b">
        <f t="shared" si="63"/>
        <v>0</v>
      </c>
      <c r="X166" s="399"/>
      <c r="Y166" s="398" t="b">
        <f t="shared" ref="Y166:Y229" si="82">IF(X166="Se investigan oportunamente",15,IF(X166="No se investigan oportunamente",0))</f>
        <v>0</v>
      </c>
      <c r="Z166" s="399"/>
      <c r="AA166" s="398" t="b">
        <f t="shared" si="64"/>
        <v>0</v>
      </c>
      <c r="AB166" s="434">
        <f t="shared" si="65"/>
        <v>0</v>
      </c>
      <c r="AC166" s="400" t="str">
        <f t="shared" si="66"/>
        <v>Débil</v>
      </c>
      <c r="AD166" s="401"/>
      <c r="AE166" s="402" t="str">
        <f t="shared" ref="AE166:AE229" si="83">IF(OR(AND(AC166="Fuerte",AD166="Moderado"),AND(AC166="Moderado",AD166="Fuerte"),AND(AC166="Moderado",AD166="Moderado")),"Moderado",IF(OR(AND(AC166="Fuerte",AD166="Débil"),AND(AC166="Moderado",AD166="Débil"),AND(AC166="Débil")),"Débil",IF(AND(AC166="Fuerte",AD166="Fuerte"),"Fuerte")))</f>
        <v>Débil</v>
      </c>
      <c r="AF166" s="403" t="str">
        <f t="shared" si="67"/>
        <v>0</v>
      </c>
      <c r="AG166" s="863"/>
      <c r="AH166" s="850"/>
      <c r="AI166" s="840"/>
      <c r="AJ166" s="841"/>
      <c r="AK166" s="840"/>
      <c r="AL166" s="840"/>
      <c r="AM166" s="840"/>
      <c r="AN166" s="841"/>
      <c r="AO166" s="840"/>
      <c r="AP166" s="840"/>
      <c r="AQ166" s="844"/>
      <c r="AR166" s="840"/>
      <c r="AS166" s="840"/>
      <c r="AT166" s="845"/>
    </row>
    <row r="167" spans="2:46" s="396" customFormat="1" ht="163.5" customHeight="1" x14ac:dyDescent="0.3">
      <c r="B167" s="949">
        <v>53</v>
      </c>
      <c r="C167" s="865" t="str">
        <f>'3-IDENTIFICACIÓN DEL RIESGO'!B63</f>
        <v>Adquisición de Bienes y Servicios</v>
      </c>
      <c r="D167" s="867" t="str">
        <f>'3-IDENTIFICACIÓN DEL RIESGO'!E63</f>
        <v>1. Subdirección Administrativa y Financiera.
2. Secretaría General.</v>
      </c>
      <c r="E167" s="867" t="str">
        <f>'3-IDENTIFICACIÓN DEL RIESGO'!G63</f>
        <v>Configuración del contrato realidad.</v>
      </c>
      <c r="F167" s="867"/>
      <c r="G167" s="419" t="s">
        <v>1116</v>
      </c>
      <c r="H167" s="386" t="s">
        <v>632</v>
      </c>
      <c r="I167" s="419" t="s">
        <v>1126</v>
      </c>
      <c r="J167" s="419" t="s">
        <v>1128</v>
      </c>
      <c r="K167" s="419" t="s">
        <v>1119</v>
      </c>
      <c r="L167" s="419" t="s">
        <v>1129</v>
      </c>
      <c r="M167" s="420" t="s">
        <v>1127</v>
      </c>
      <c r="N167" s="397" t="s">
        <v>204</v>
      </c>
      <c r="O167" s="398">
        <f t="shared" si="79"/>
        <v>15</v>
      </c>
      <c r="P167" s="399" t="s">
        <v>205</v>
      </c>
      <c r="Q167" s="398">
        <f t="shared" si="80"/>
        <v>15</v>
      </c>
      <c r="R167" s="399" t="s">
        <v>206</v>
      </c>
      <c r="S167" s="398">
        <f t="shared" si="81"/>
        <v>15</v>
      </c>
      <c r="T167" s="399" t="s">
        <v>60</v>
      </c>
      <c r="U167" s="398">
        <f t="shared" si="62"/>
        <v>15</v>
      </c>
      <c r="V167" s="399" t="s">
        <v>207</v>
      </c>
      <c r="W167" s="398">
        <f t="shared" si="63"/>
        <v>15</v>
      </c>
      <c r="X167" s="399" t="s">
        <v>208</v>
      </c>
      <c r="Y167" s="398">
        <f t="shared" si="82"/>
        <v>15</v>
      </c>
      <c r="Z167" s="399" t="s">
        <v>209</v>
      </c>
      <c r="AA167" s="398">
        <f t="shared" si="64"/>
        <v>10</v>
      </c>
      <c r="AB167" s="434">
        <f t="shared" si="65"/>
        <v>100</v>
      </c>
      <c r="AC167" s="400" t="str">
        <f t="shared" si="66"/>
        <v>Fuerte</v>
      </c>
      <c r="AD167" s="401" t="s">
        <v>63</v>
      </c>
      <c r="AE167" s="402" t="str">
        <f t="shared" si="83"/>
        <v>Fuerte</v>
      </c>
      <c r="AF167" s="403" t="str">
        <f t="shared" si="67"/>
        <v>100</v>
      </c>
      <c r="AG167" s="861">
        <v>1</v>
      </c>
      <c r="AH167" s="850">
        <f>(AF167+AF168+AF169)/AG167</f>
        <v>100</v>
      </c>
      <c r="AI167" s="840" t="str">
        <f>IF(AH167&lt;50,"Débil",IF(AH167&lt;=99,"Moderado",IF(AH167=100,"Fuerte",IF(AH167="","ERROR"))))</f>
        <v>Fuerte</v>
      </c>
      <c r="AJ167" s="841" t="s">
        <v>162</v>
      </c>
      <c r="AK167" s="840">
        <f>IF(AI167="Débil",0,IF(AND(AI167="Moderado",AJ167="Directamente"),1,IF(AND(AI167="Moderado",AJ167="No disminuye"),0,IF(AND(AI167="Fuerte",AJ167="Directamente"),2,IF(AND(AI167="Fuerte",AJ167="No disminuye"),0)))))</f>
        <v>2</v>
      </c>
      <c r="AL167" s="840">
        <f>'4-VALORACIÓN DEL RIESGO'!P62-'5-CONTROLES'!AK167:AK169</f>
        <v>3</v>
      </c>
      <c r="AM167" s="840" t="str">
        <f>IF(AL167=5,"Casi Seguro",IF(AL167=4,"Probable",IF(AL167=3,"Posible",IF(AL167=2,"Improbable",IF(AL167=1,"Rara Vez",IF(AL167=0,"Rara Vez",IF(AL167&lt;0,"Rara Vez")))))))</f>
        <v>Posible</v>
      </c>
      <c r="AN167" s="841" t="s">
        <v>164</v>
      </c>
      <c r="AO167" s="840">
        <f>IF(AI167="Débil",0,IF(AND(AI167="Moderado",AN167="Directamente"),1,IF(AND(AI167="Moderado",AN167="Indirectamente"),0,IF(AND(AI167="Moderado",AN167="No disminuye"),0,IF(AND(AI167="Fuerte",AN167="Directamente"),2,IF(AND(AI167="Fuerte",AN167="Indirectamente"),1,IF(AND(AI167="Fuerte",AN167="No disminuye"),0)))))))</f>
        <v>0</v>
      </c>
      <c r="AP167" s="840">
        <f>'4-VALORACIÓN DEL RIESGO'!Z62-'5-CONTROLES'!AO167:AO169</f>
        <v>5</v>
      </c>
      <c r="AQ167" s="842" t="str">
        <f>IF(AP167&lt;=1,"Insignificante",IF(AP167=2,"Menor",IF(AP167=3,"Moderado",IF(AP167=4,"Mayor",IF(AP167&gt;=5,"Catastrófico")))))</f>
        <v>Catastrófico</v>
      </c>
      <c r="AR167" s="840" t="str">
        <f t="shared" ref="AR167" si="84">IF(OR(AND(AQ167="Insignificante",AM167="Rara Vez"),AND(AQ167="Insignificante",AM167="Improbable"),AND(AQ167="Insignificante",AM167="Posible"),AND(AQ167="Menor",AM167="Rara Vez"),AND(AQ167="Menor",AM167="Improbable")),"Bajo",IF(OR(AND(AQ167="Insignificante",AM167="Probable"),AND(AQ167="Menor",AM167="Posible"),AND(AQ167="Moderado",AM167="Rara Vez"),AND(AQ167="Moderado",AM167="Improbable")),"Moderado",IF(OR(AND(AQ167="Menor",AM167="Probable"),AND(AQ167="Menor",AM167="Casi Seguro"),AND(AQ167="Mayor",AM167="Improbable"),AND(AQ167="Mayor",AM167="Rara Vez"),AND(AQ167="Moderado",AM167="Probable"),AND(AQ167="Insignificante",AM167="Casi Seguro"),AND(AQ167="Moderado",AM167="Posible")),"Alto",IF(OR(AND(AQ167="Moderado",AM167="Casi Seguro"),AND(AQ167="Mayor",AM167="Posible"),AND(AQ167="Mayor",AM167="Probable"),AND(AQ167="Mayor",AM167="Casi Seguro"),AND(AQ167="Catastrófico",AM167="Rara Vez"),AND(AQ167="Catastrófico",AM167="Improbable"),AND(AQ167="Catastrófico",AM167="Posible"),AND(AQ167="Catastrófico",AM167="Casi Seguro"),AND(AQ167="Catastrófico",AM167="Probable")),"Extremo"))))</f>
        <v>Extremo</v>
      </c>
      <c r="AS167" s="840"/>
      <c r="AT167" s="845" t="s">
        <v>9</v>
      </c>
    </row>
    <row r="168" spans="2:46" s="396" customFormat="1" ht="28.5" customHeight="1" x14ac:dyDescent="0.3">
      <c r="B168" s="949"/>
      <c r="C168" s="865"/>
      <c r="D168" s="867"/>
      <c r="E168" s="867"/>
      <c r="F168" s="867"/>
      <c r="G168" s="419"/>
      <c r="H168" s="386"/>
      <c r="I168" s="419"/>
      <c r="J168" s="419"/>
      <c r="K168" s="419"/>
      <c r="L168" s="419"/>
      <c r="M168" s="420"/>
      <c r="N168" s="397"/>
      <c r="O168" s="398" t="b">
        <f t="shared" si="79"/>
        <v>0</v>
      </c>
      <c r="P168" s="399"/>
      <c r="Q168" s="398" t="b">
        <f t="shared" si="80"/>
        <v>0</v>
      </c>
      <c r="R168" s="399"/>
      <c r="S168" s="398" t="b">
        <f t="shared" si="81"/>
        <v>0</v>
      </c>
      <c r="T168" s="399"/>
      <c r="U168" s="398" t="b">
        <f t="shared" si="62"/>
        <v>0</v>
      </c>
      <c r="V168" s="399"/>
      <c r="W168" s="398" t="b">
        <f t="shared" si="63"/>
        <v>0</v>
      </c>
      <c r="X168" s="399"/>
      <c r="Y168" s="398" t="b">
        <f t="shared" si="82"/>
        <v>0</v>
      </c>
      <c r="Z168" s="399"/>
      <c r="AA168" s="398" t="b">
        <f t="shared" si="64"/>
        <v>0</v>
      </c>
      <c r="AB168" s="434">
        <f t="shared" si="65"/>
        <v>0</v>
      </c>
      <c r="AC168" s="400" t="str">
        <f t="shared" si="66"/>
        <v>Débil</v>
      </c>
      <c r="AD168" s="401"/>
      <c r="AE168" s="402" t="str">
        <f t="shared" si="83"/>
        <v>Débil</v>
      </c>
      <c r="AF168" s="403" t="str">
        <f t="shared" si="67"/>
        <v>0</v>
      </c>
      <c r="AG168" s="862"/>
      <c r="AH168" s="850"/>
      <c r="AI168" s="840"/>
      <c r="AJ168" s="841"/>
      <c r="AK168" s="840"/>
      <c r="AL168" s="840"/>
      <c r="AM168" s="840"/>
      <c r="AN168" s="841"/>
      <c r="AO168" s="840"/>
      <c r="AP168" s="840"/>
      <c r="AQ168" s="843"/>
      <c r="AR168" s="840"/>
      <c r="AS168" s="840"/>
      <c r="AT168" s="845"/>
    </row>
    <row r="169" spans="2:46" s="396" customFormat="1" ht="28.5" customHeight="1" thickBot="1" x14ac:dyDescent="0.35">
      <c r="B169" s="949"/>
      <c r="C169" s="865"/>
      <c r="D169" s="867"/>
      <c r="E169" s="867"/>
      <c r="F169" s="867"/>
      <c r="G169" s="419"/>
      <c r="H169" s="386"/>
      <c r="I169" s="419"/>
      <c r="J169" s="419"/>
      <c r="K169" s="419"/>
      <c r="L169" s="419"/>
      <c r="M169" s="420"/>
      <c r="N169" s="397"/>
      <c r="O169" s="398" t="b">
        <f t="shared" si="79"/>
        <v>0</v>
      </c>
      <c r="P169" s="399"/>
      <c r="Q169" s="398" t="b">
        <f t="shared" si="80"/>
        <v>0</v>
      </c>
      <c r="R169" s="399"/>
      <c r="S169" s="398" t="b">
        <f t="shared" si="81"/>
        <v>0</v>
      </c>
      <c r="T169" s="399"/>
      <c r="U169" s="398" t="b">
        <f t="shared" si="62"/>
        <v>0</v>
      </c>
      <c r="V169" s="399"/>
      <c r="W169" s="398" t="b">
        <f t="shared" si="63"/>
        <v>0</v>
      </c>
      <c r="X169" s="399"/>
      <c r="Y169" s="398" t="b">
        <f t="shared" si="82"/>
        <v>0</v>
      </c>
      <c r="Z169" s="399"/>
      <c r="AA169" s="398" t="b">
        <f t="shared" si="64"/>
        <v>0</v>
      </c>
      <c r="AB169" s="434">
        <f t="shared" si="65"/>
        <v>0</v>
      </c>
      <c r="AC169" s="400" t="str">
        <f t="shared" si="66"/>
        <v>Débil</v>
      </c>
      <c r="AD169" s="401"/>
      <c r="AE169" s="402" t="str">
        <f t="shared" si="83"/>
        <v>Débil</v>
      </c>
      <c r="AF169" s="403" t="str">
        <f t="shared" si="67"/>
        <v>0</v>
      </c>
      <c r="AG169" s="863"/>
      <c r="AH169" s="850"/>
      <c r="AI169" s="840"/>
      <c r="AJ169" s="841"/>
      <c r="AK169" s="840"/>
      <c r="AL169" s="840"/>
      <c r="AM169" s="840"/>
      <c r="AN169" s="841"/>
      <c r="AO169" s="840"/>
      <c r="AP169" s="840"/>
      <c r="AQ169" s="844"/>
      <c r="AR169" s="840"/>
      <c r="AS169" s="840"/>
      <c r="AT169" s="845"/>
    </row>
    <row r="170" spans="2:46" s="396" customFormat="1" ht="163.5" customHeight="1" x14ac:dyDescent="0.3">
      <c r="B170" s="949">
        <v>54</v>
      </c>
      <c r="C170" s="865" t="str">
        <f>'3-IDENTIFICACIÓN DEL RIESGO'!B64</f>
        <v>Administración de Bienes y Servicios</v>
      </c>
      <c r="D170" s="867" t="str">
        <f>'3-IDENTIFICACIÓN DEL RIESGO'!E64</f>
        <v>1. Subdirección Administrativa y Financiera.
2. Secretaría General.</v>
      </c>
      <c r="E170" s="867" t="str">
        <f>'3-IDENTIFICACIÓN DEL RIESGO'!G64</f>
        <v>Perdidas o daños en los bienes de la Entidad.</v>
      </c>
      <c r="F170" s="867"/>
      <c r="G170" s="419" t="s">
        <v>1166</v>
      </c>
      <c r="H170" s="386" t="s">
        <v>635</v>
      </c>
      <c r="I170" s="419" t="s">
        <v>1165</v>
      </c>
      <c r="J170" s="419" t="s">
        <v>1167</v>
      </c>
      <c r="K170" s="419" t="s">
        <v>1168</v>
      </c>
      <c r="L170" s="419" t="s">
        <v>1169</v>
      </c>
      <c r="M170" s="420" t="s">
        <v>1164</v>
      </c>
      <c r="N170" s="397" t="s">
        <v>204</v>
      </c>
      <c r="O170" s="398">
        <f t="shared" si="79"/>
        <v>15</v>
      </c>
      <c r="P170" s="399" t="s">
        <v>205</v>
      </c>
      <c r="Q170" s="398">
        <f t="shared" si="80"/>
        <v>15</v>
      </c>
      <c r="R170" s="399" t="s">
        <v>206</v>
      </c>
      <c r="S170" s="398">
        <f t="shared" si="81"/>
        <v>15</v>
      </c>
      <c r="T170" s="399" t="s">
        <v>210</v>
      </c>
      <c r="U170" s="398">
        <f t="shared" si="62"/>
        <v>10</v>
      </c>
      <c r="V170" s="399" t="s">
        <v>207</v>
      </c>
      <c r="W170" s="398">
        <f t="shared" si="63"/>
        <v>15</v>
      </c>
      <c r="X170" s="399" t="s">
        <v>212</v>
      </c>
      <c r="Y170" s="398">
        <f t="shared" si="82"/>
        <v>0</v>
      </c>
      <c r="Z170" s="399" t="s">
        <v>209</v>
      </c>
      <c r="AA170" s="398">
        <f t="shared" si="64"/>
        <v>10</v>
      </c>
      <c r="AB170" s="434">
        <f t="shared" si="65"/>
        <v>80</v>
      </c>
      <c r="AC170" s="400" t="str">
        <f t="shared" si="66"/>
        <v>Débil</v>
      </c>
      <c r="AD170" s="401" t="s">
        <v>63</v>
      </c>
      <c r="AE170" s="402" t="str">
        <f t="shared" si="83"/>
        <v>Débil</v>
      </c>
      <c r="AF170" s="403" t="str">
        <f t="shared" si="67"/>
        <v>0</v>
      </c>
      <c r="AG170" s="861">
        <v>1</v>
      </c>
      <c r="AH170" s="850">
        <f>(AF170+AF171+AF172)/AG170</f>
        <v>0</v>
      </c>
      <c r="AI170" s="840" t="str">
        <f>IF(AH170&lt;50,"Débil",IF(AH170&lt;=99,"Moderado",IF(AH170=100,"Fuerte",IF(AH170="","ERROR"))))</f>
        <v>Débil</v>
      </c>
      <c r="AJ170" s="841" t="s">
        <v>162</v>
      </c>
      <c r="AK170" s="840">
        <f>IF(AI170="Débil",0,IF(AND(AI170="Moderado",AJ170="Directamente"),1,IF(AND(AI170="Moderado",AJ170="No disminuye"),0,IF(AND(AI170="Fuerte",AJ170="Directamente"),2,IF(AND(AI170="Fuerte",AJ170="No disminuye"),0)))))</f>
        <v>0</v>
      </c>
      <c r="AL170" s="846">
        <f>'4-VALORACIÓN DEL RIESGO'!P63-'5-CONTROLES'!AK170:AK172</f>
        <v>3.5</v>
      </c>
      <c r="AM170" s="840" t="str">
        <f>IF(AL170=5,"Casi Seguro",IF(AL170&lt;=4,"Probable",IF(AL170=3,"Posible",IF(AL170=2,"Improbable",IF(AL170=1,"Rara Vez",IF(AL170=0,"Rara Vez",IF(AL170&lt;0,"Rara Vez")))))))</f>
        <v>Probable</v>
      </c>
      <c r="AN170" s="841" t="s">
        <v>164</v>
      </c>
      <c r="AO170" s="840">
        <f>IF(AI170="Débil",0,IF(AND(AI170="Moderado",AN170="Directamente"),1,IF(AND(AI170="Moderado",AN170="Indirectamente"),0,IF(AND(AI170="Moderado",AN170="No disminuye"),0,IF(AND(AI170="Fuerte",AN170="Directamente"),2,IF(AND(AI170="Fuerte",AN170="Indirectamente"),1,IF(AND(AI170="Fuerte",AN170="No disminuye"),0)))))))</f>
        <v>0</v>
      </c>
      <c r="AP170" s="840">
        <f>'4-VALORACIÓN DEL RIESGO'!Z63-'5-CONTROLES'!AO170:AO172</f>
        <v>4</v>
      </c>
      <c r="AQ170" s="842" t="str">
        <f>IF(AP170&lt;=1,"Insignificante",IF(AP170=2,"Menor",IF(AP170=3,"Moderado",IF(AP170=4,"Mayor",IF(AP170&gt;=5,"Catastrófico")))))</f>
        <v>Mayor</v>
      </c>
      <c r="AR170" s="840" t="str">
        <f t="shared" ref="AR170" si="85">IF(OR(AND(AQ170="Insignificante",AM170="Rara Vez"),AND(AQ170="Insignificante",AM170="Improbable"),AND(AQ170="Insignificante",AM170="Posible"),AND(AQ170="Menor",AM170="Rara Vez"),AND(AQ170="Menor",AM170="Improbable")),"Bajo",IF(OR(AND(AQ170="Insignificante",AM170="Probable"),AND(AQ170="Menor",AM170="Posible"),AND(AQ170="Moderado",AM170="Rara Vez"),AND(AQ170="Moderado",AM170="Improbable")),"Moderado",IF(OR(AND(AQ170="Menor",AM170="Probable"),AND(AQ170="Menor",AM170="Casi Seguro"),AND(AQ170="Mayor",AM170="Improbable"),AND(AQ170="Mayor",AM170="Rara Vez"),AND(AQ170="Moderado",AM170="Probable"),AND(AQ170="Insignificante",AM170="Casi Seguro"),AND(AQ170="Moderado",AM170="Posible")),"Alto",IF(OR(AND(AQ170="Moderado",AM170="Casi Seguro"),AND(AQ170="Mayor",AM170="Posible"),AND(AQ170="Mayor",AM170="Probable"),AND(AQ170="Mayor",AM170="Casi Seguro"),AND(AQ170="Catastrófico",AM170="Rara Vez"),AND(AQ170="Catastrófico",AM170="Improbable"),AND(AQ170="Catastrófico",AM170="Posible"),AND(AQ170="Catastrófico",AM170="Casi Seguro"),AND(AQ170="Catastrófico",AM170="Probable")),"Extremo"))))</f>
        <v>Extremo</v>
      </c>
      <c r="AS170" s="840"/>
      <c r="AT170" s="845" t="s">
        <v>9</v>
      </c>
    </row>
    <row r="171" spans="2:46" s="396" customFormat="1" ht="25.5" customHeight="1" x14ac:dyDescent="0.3">
      <c r="B171" s="949"/>
      <c r="C171" s="865"/>
      <c r="D171" s="867"/>
      <c r="E171" s="867"/>
      <c r="F171" s="867"/>
      <c r="G171" s="419"/>
      <c r="H171" s="386"/>
      <c r="I171" s="419"/>
      <c r="J171" s="419"/>
      <c r="K171" s="419"/>
      <c r="L171" s="419"/>
      <c r="M171" s="420"/>
      <c r="N171" s="397"/>
      <c r="O171" s="398" t="b">
        <f t="shared" si="79"/>
        <v>0</v>
      </c>
      <c r="P171" s="399"/>
      <c r="Q171" s="398" t="b">
        <f t="shared" si="80"/>
        <v>0</v>
      </c>
      <c r="R171" s="399"/>
      <c r="S171" s="398" t="b">
        <f t="shared" si="81"/>
        <v>0</v>
      </c>
      <c r="T171" s="399"/>
      <c r="U171" s="398" t="b">
        <f t="shared" si="62"/>
        <v>0</v>
      </c>
      <c r="V171" s="399"/>
      <c r="W171" s="398" t="b">
        <f t="shared" si="63"/>
        <v>0</v>
      </c>
      <c r="X171" s="399"/>
      <c r="Y171" s="398" t="b">
        <f t="shared" si="82"/>
        <v>0</v>
      </c>
      <c r="Z171" s="399"/>
      <c r="AA171" s="398" t="b">
        <f t="shared" si="64"/>
        <v>0</v>
      </c>
      <c r="AB171" s="434">
        <f t="shared" si="65"/>
        <v>0</v>
      </c>
      <c r="AC171" s="400" t="str">
        <f t="shared" si="66"/>
        <v>Débil</v>
      </c>
      <c r="AD171" s="401"/>
      <c r="AE171" s="402" t="str">
        <f t="shared" si="83"/>
        <v>Débil</v>
      </c>
      <c r="AF171" s="403" t="str">
        <f t="shared" si="67"/>
        <v>0</v>
      </c>
      <c r="AG171" s="862"/>
      <c r="AH171" s="850"/>
      <c r="AI171" s="840"/>
      <c r="AJ171" s="841"/>
      <c r="AK171" s="840"/>
      <c r="AL171" s="846"/>
      <c r="AM171" s="840"/>
      <c r="AN171" s="841"/>
      <c r="AO171" s="840"/>
      <c r="AP171" s="840"/>
      <c r="AQ171" s="843"/>
      <c r="AR171" s="840"/>
      <c r="AS171" s="840"/>
      <c r="AT171" s="845"/>
    </row>
    <row r="172" spans="2:46" s="396" customFormat="1" ht="25.5" customHeight="1" thickBot="1" x14ac:dyDescent="0.35">
      <c r="B172" s="949"/>
      <c r="C172" s="865"/>
      <c r="D172" s="867"/>
      <c r="E172" s="867"/>
      <c r="F172" s="867"/>
      <c r="G172" s="419"/>
      <c r="H172" s="386"/>
      <c r="I172" s="419"/>
      <c r="J172" s="419"/>
      <c r="K172" s="419"/>
      <c r="L172" s="419"/>
      <c r="M172" s="420"/>
      <c r="N172" s="397"/>
      <c r="O172" s="398" t="b">
        <f t="shared" si="79"/>
        <v>0</v>
      </c>
      <c r="P172" s="399"/>
      <c r="Q172" s="398" t="b">
        <f t="shared" si="80"/>
        <v>0</v>
      </c>
      <c r="R172" s="399"/>
      <c r="S172" s="398" t="b">
        <f t="shared" si="81"/>
        <v>0</v>
      </c>
      <c r="T172" s="399"/>
      <c r="U172" s="398" t="b">
        <f t="shared" si="62"/>
        <v>0</v>
      </c>
      <c r="V172" s="399"/>
      <c r="W172" s="398" t="b">
        <f t="shared" si="63"/>
        <v>0</v>
      </c>
      <c r="X172" s="399"/>
      <c r="Y172" s="398" t="b">
        <f t="shared" si="82"/>
        <v>0</v>
      </c>
      <c r="Z172" s="399"/>
      <c r="AA172" s="398" t="b">
        <f t="shared" si="64"/>
        <v>0</v>
      </c>
      <c r="AB172" s="434">
        <f t="shared" si="65"/>
        <v>0</v>
      </c>
      <c r="AC172" s="400" t="str">
        <f t="shared" si="66"/>
        <v>Débil</v>
      </c>
      <c r="AD172" s="401"/>
      <c r="AE172" s="402" t="str">
        <f t="shared" si="83"/>
        <v>Débil</v>
      </c>
      <c r="AF172" s="403" t="str">
        <f t="shared" si="67"/>
        <v>0</v>
      </c>
      <c r="AG172" s="863"/>
      <c r="AH172" s="850"/>
      <c r="AI172" s="840"/>
      <c r="AJ172" s="841"/>
      <c r="AK172" s="840"/>
      <c r="AL172" s="846"/>
      <c r="AM172" s="840"/>
      <c r="AN172" s="841"/>
      <c r="AO172" s="840"/>
      <c r="AP172" s="840"/>
      <c r="AQ172" s="844"/>
      <c r="AR172" s="840"/>
      <c r="AS172" s="840"/>
      <c r="AT172" s="845"/>
    </row>
    <row r="173" spans="2:46" s="396" customFormat="1" ht="163.5" customHeight="1" x14ac:dyDescent="0.3">
      <c r="B173" s="949">
        <v>55</v>
      </c>
      <c r="C173" s="865" t="str">
        <f>'3-IDENTIFICACIÓN DEL RIESGO'!B65</f>
        <v>Administración de Bienes y Servicios</v>
      </c>
      <c r="D173" s="867" t="str">
        <f>'3-IDENTIFICACIÓN DEL RIESGO'!E65</f>
        <v>1. Subdirección Administrativa y Financiera.
2. Secretaría General.</v>
      </c>
      <c r="E173" s="867" t="str">
        <f>'3-IDENTIFICACIÓN DEL RIESGO'!G65</f>
        <v>Incumplimiento en la aplicación de los mantenimientos preventivos a los bienes de la Entidad.</v>
      </c>
      <c r="F173" s="867"/>
      <c r="G173" s="419" t="s">
        <v>1166</v>
      </c>
      <c r="H173" s="386" t="s">
        <v>631</v>
      </c>
      <c r="I173" s="419" t="s">
        <v>1360</v>
      </c>
      <c r="J173" s="419" t="s">
        <v>1359</v>
      </c>
      <c r="K173" s="419" t="s">
        <v>1358</v>
      </c>
      <c r="L173" s="419" t="s">
        <v>1357</v>
      </c>
      <c r="M173" s="420" t="s">
        <v>1356</v>
      </c>
      <c r="N173" s="397" t="s">
        <v>236</v>
      </c>
      <c r="O173" s="398">
        <f t="shared" si="79"/>
        <v>0</v>
      </c>
      <c r="P173" s="399" t="s">
        <v>214</v>
      </c>
      <c r="Q173" s="398">
        <f t="shared" si="80"/>
        <v>0</v>
      </c>
      <c r="R173" s="399" t="s">
        <v>239</v>
      </c>
      <c r="S173" s="398">
        <f t="shared" si="81"/>
        <v>0</v>
      </c>
      <c r="T173" s="399" t="s">
        <v>210</v>
      </c>
      <c r="U173" s="398">
        <f t="shared" si="62"/>
        <v>10</v>
      </c>
      <c r="V173" s="399" t="s">
        <v>207</v>
      </c>
      <c r="W173" s="398">
        <f t="shared" si="63"/>
        <v>15</v>
      </c>
      <c r="X173" s="399" t="s">
        <v>212</v>
      </c>
      <c r="Y173" s="398">
        <f t="shared" si="82"/>
        <v>0</v>
      </c>
      <c r="Z173" s="399" t="s">
        <v>211</v>
      </c>
      <c r="AA173" s="398">
        <f t="shared" si="64"/>
        <v>5</v>
      </c>
      <c r="AB173" s="434">
        <f t="shared" si="65"/>
        <v>30</v>
      </c>
      <c r="AC173" s="400" t="str">
        <f t="shared" si="66"/>
        <v>Débil</v>
      </c>
      <c r="AD173" s="401" t="s">
        <v>57</v>
      </c>
      <c r="AE173" s="402" t="str">
        <f t="shared" si="83"/>
        <v>Débil</v>
      </c>
      <c r="AF173" s="403" t="str">
        <f t="shared" si="67"/>
        <v>0</v>
      </c>
      <c r="AG173" s="861">
        <v>1</v>
      </c>
      <c r="AH173" s="850">
        <f>(AF173+AF174+AF175)/AG173</f>
        <v>0</v>
      </c>
      <c r="AI173" s="840" t="str">
        <f>IF(AH173&lt;50,"Débil",IF(AH173&lt;=99,"Moderado",IF(AH173=100,"Fuerte",IF(AH173="","ERROR"))))</f>
        <v>Débil</v>
      </c>
      <c r="AJ173" s="841" t="s">
        <v>162</v>
      </c>
      <c r="AK173" s="840">
        <f>IF(AI173="Débil",0,IF(AND(AI173="Moderado",AJ173="Directamente"),1,IF(AND(AI173="Moderado",AJ173="No disminuye"),0,IF(AND(AI173="Fuerte",AJ173="Directamente"),2,IF(AND(AI173="Fuerte",AJ173="No disminuye"),0)))))</f>
        <v>0</v>
      </c>
      <c r="AL173" s="840">
        <f>'4-VALORACIÓN DEL RIESGO'!P64-'5-CONTROLES'!AK173:AK175</f>
        <v>2</v>
      </c>
      <c r="AM173" s="840" t="str">
        <f>IF(AL173=5,"Casi Seguro",IF(AL173=4,"Probable",IF(AL173=3,"Posible",IF(AL173=2,"Improbable",IF(AL173=1,"Rara Vez",IF(AL173=0,"Rara Vez",IF(AL173&lt;0,"Rara Vez")))))))</f>
        <v>Improbable</v>
      </c>
      <c r="AN173" s="841" t="s">
        <v>164</v>
      </c>
      <c r="AO173" s="840">
        <f>IF(AI173="Débil",0,IF(AND(AI173="Moderado",AN173="Directamente"),1,IF(AND(AI173="Moderado",AN173="Indirectamente"),0,IF(AND(AI173="Moderado",AN173="No disminuye"),0,IF(AND(AI173="Fuerte",AN173="Directamente"),2,IF(AND(AI173="Fuerte",AN173="Indirectamente"),1,IF(AND(AI173="Fuerte",AN173="No disminuye"),0)))))))</f>
        <v>0</v>
      </c>
      <c r="AP173" s="840">
        <f>'4-VALORACIÓN DEL RIESGO'!Z64-'5-CONTROLES'!AO173:AO175</f>
        <v>3</v>
      </c>
      <c r="AQ173" s="842" t="str">
        <f>IF(AP173&lt;=1,"Insignificante",IF(AP173=2,"Menor",IF(AP173=3,"Moderado",IF(AP173=4,"Mayor",IF(AP173&gt;=5,"Catastrófico")))))</f>
        <v>Moderado</v>
      </c>
      <c r="AR173" s="840" t="str">
        <f t="shared" ref="AR173" si="86">IF(OR(AND(AQ173="Insignificante",AM173="Rara Vez"),AND(AQ173="Insignificante",AM173="Improbable"),AND(AQ173="Insignificante",AM173="Posible"),AND(AQ173="Menor",AM173="Rara Vez"),AND(AQ173="Menor",AM173="Improbable")),"Bajo",IF(OR(AND(AQ173="Insignificante",AM173="Probable"),AND(AQ173="Menor",AM173="Posible"),AND(AQ173="Moderado",AM173="Rara Vez"),AND(AQ173="Moderado",AM173="Improbable")),"Moderado",IF(OR(AND(AQ173="Menor",AM173="Probable"),AND(AQ173="Menor",AM173="Casi Seguro"),AND(AQ173="Mayor",AM173="Improbable"),AND(AQ173="Mayor",AM173="Rara Vez"),AND(AQ173="Moderado",AM173="Probable"),AND(AQ173="Insignificante",AM173="Casi Seguro"),AND(AQ173="Moderado",AM173="Posible")),"Alto",IF(OR(AND(AQ173="Moderado",AM173="Casi Seguro"),AND(AQ173="Mayor",AM173="Posible"),AND(AQ173="Mayor",AM173="Probable"),AND(AQ173="Mayor",AM173="Casi Seguro"),AND(AQ173="Catastrófico",AM173="Rara Vez"),AND(AQ173="Catastrófico",AM173="Improbable"),AND(AQ173="Catastrófico",AM173="Posible"),AND(AQ173="Catastrófico",AM173="Casi Seguro"),AND(AQ173="Catastrófico",AM173="Probable")),"Extremo"))))</f>
        <v>Moderado</v>
      </c>
      <c r="AS173" s="840"/>
      <c r="AT173" s="845" t="s">
        <v>9</v>
      </c>
    </row>
    <row r="174" spans="2:46" s="396" customFormat="1" ht="27" customHeight="1" x14ac:dyDescent="0.3">
      <c r="B174" s="949"/>
      <c r="C174" s="865"/>
      <c r="D174" s="867"/>
      <c r="E174" s="867"/>
      <c r="F174" s="867"/>
      <c r="G174" s="419"/>
      <c r="H174" s="386"/>
      <c r="I174" s="419"/>
      <c r="J174" s="419"/>
      <c r="K174" s="419"/>
      <c r="L174" s="419"/>
      <c r="M174" s="420"/>
      <c r="N174" s="397"/>
      <c r="O174" s="398" t="b">
        <f t="shared" si="79"/>
        <v>0</v>
      </c>
      <c r="P174" s="399"/>
      <c r="Q174" s="398" t="b">
        <f t="shared" si="80"/>
        <v>0</v>
      </c>
      <c r="R174" s="399"/>
      <c r="S174" s="398" t="b">
        <f t="shared" si="81"/>
        <v>0</v>
      </c>
      <c r="T174" s="399"/>
      <c r="U174" s="398" t="b">
        <f t="shared" si="62"/>
        <v>0</v>
      </c>
      <c r="V174" s="399"/>
      <c r="W174" s="398" t="b">
        <f t="shared" si="63"/>
        <v>0</v>
      </c>
      <c r="X174" s="399"/>
      <c r="Y174" s="398" t="b">
        <f t="shared" si="82"/>
        <v>0</v>
      </c>
      <c r="Z174" s="399"/>
      <c r="AA174" s="398" t="b">
        <f t="shared" si="64"/>
        <v>0</v>
      </c>
      <c r="AB174" s="434">
        <f t="shared" si="65"/>
        <v>0</v>
      </c>
      <c r="AC174" s="400" t="str">
        <f t="shared" si="66"/>
        <v>Débil</v>
      </c>
      <c r="AD174" s="401"/>
      <c r="AE174" s="402" t="str">
        <f t="shared" si="83"/>
        <v>Débil</v>
      </c>
      <c r="AF174" s="403" t="str">
        <f t="shared" si="67"/>
        <v>0</v>
      </c>
      <c r="AG174" s="862"/>
      <c r="AH174" s="850"/>
      <c r="AI174" s="840"/>
      <c r="AJ174" s="841"/>
      <c r="AK174" s="840"/>
      <c r="AL174" s="840"/>
      <c r="AM174" s="840"/>
      <c r="AN174" s="841"/>
      <c r="AO174" s="840"/>
      <c r="AP174" s="840"/>
      <c r="AQ174" s="843"/>
      <c r="AR174" s="840"/>
      <c r="AS174" s="840"/>
      <c r="AT174" s="845"/>
    </row>
    <row r="175" spans="2:46" s="396" customFormat="1" ht="27" customHeight="1" thickBot="1" x14ac:dyDescent="0.35">
      <c r="B175" s="949"/>
      <c r="C175" s="865"/>
      <c r="D175" s="867"/>
      <c r="E175" s="867"/>
      <c r="F175" s="867"/>
      <c r="G175" s="419"/>
      <c r="H175" s="386"/>
      <c r="I175" s="419"/>
      <c r="J175" s="419"/>
      <c r="K175" s="419"/>
      <c r="L175" s="419"/>
      <c r="M175" s="420"/>
      <c r="N175" s="397"/>
      <c r="O175" s="398" t="b">
        <f t="shared" si="79"/>
        <v>0</v>
      </c>
      <c r="P175" s="399"/>
      <c r="Q175" s="398" t="b">
        <f t="shared" si="80"/>
        <v>0</v>
      </c>
      <c r="R175" s="399"/>
      <c r="S175" s="398" t="b">
        <f t="shared" si="81"/>
        <v>0</v>
      </c>
      <c r="T175" s="399"/>
      <c r="U175" s="398" t="b">
        <f t="shared" si="62"/>
        <v>0</v>
      </c>
      <c r="V175" s="399"/>
      <c r="W175" s="398" t="b">
        <f t="shared" si="63"/>
        <v>0</v>
      </c>
      <c r="X175" s="399"/>
      <c r="Y175" s="398" t="b">
        <f t="shared" si="82"/>
        <v>0</v>
      </c>
      <c r="Z175" s="399"/>
      <c r="AA175" s="398" t="b">
        <f t="shared" si="64"/>
        <v>0</v>
      </c>
      <c r="AB175" s="434">
        <f t="shared" si="65"/>
        <v>0</v>
      </c>
      <c r="AC175" s="400" t="str">
        <f t="shared" si="66"/>
        <v>Débil</v>
      </c>
      <c r="AD175" s="401"/>
      <c r="AE175" s="402" t="str">
        <f t="shared" si="83"/>
        <v>Débil</v>
      </c>
      <c r="AF175" s="403" t="str">
        <f t="shared" si="67"/>
        <v>0</v>
      </c>
      <c r="AG175" s="863"/>
      <c r="AH175" s="850"/>
      <c r="AI175" s="840"/>
      <c r="AJ175" s="841"/>
      <c r="AK175" s="840"/>
      <c r="AL175" s="840"/>
      <c r="AM175" s="840"/>
      <c r="AN175" s="841"/>
      <c r="AO175" s="840"/>
      <c r="AP175" s="840"/>
      <c r="AQ175" s="844"/>
      <c r="AR175" s="840"/>
      <c r="AS175" s="840"/>
      <c r="AT175" s="845"/>
    </row>
    <row r="176" spans="2:46" s="396" customFormat="1" ht="163.5" customHeight="1" x14ac:dyDescent="0.3">
      <c r="B176" s="949">
        <v>56</v>
      </c>
      <c r="C176" s="865" t="str">
        <f>'3-IDENTIFICACIÓN DEL RIESGO'!B66</f>
        <v>Administración de Bienes y Servicios</v>
      </c>
      <c r="D176" s="867" t="str">
        <f>'3-IDENTIFICACIÓN DEL RIESGO'!E66</f>
        <v>1. Subdirección Administrativa y Financiera.
2. Secretaría General.</v>
      </c>
      <c r="E176" s="867" t="str">
        <f>'3-IDENTIFICACIÓN DEL RIESGO'!G66</f>
        <v>Radicación de solicitud de comisión sin el cumplimiento de requisitos.</v>
      </c>
      <c r="F176" s="867"/>
      <c r="G176" s="419" t="s">
        <v>1166</v>
      </c>
      <c r="H176" s="386" t="s">
        <v>630</v>
      </c>
      <c r="I176" s="419" t="s">
        <v>1369</v>
      </c>
      <c r="J176" s="419" t="s">
        <v>1368</v>
      </c>
      <c r="K176" s="419" t="s">
        <v>1370</v>
      </c>
      <c r="L176" s="419" t="s">
        <v>1371</v>
      </c>
      <c r="M176" s="420" t="s">
        <v>1367</v>
      </c>
      <c r="N176" s="397" t="s">
        <v>204</v>
      </c>
      <c r="O176" s="398">
        <f t="shared" si="79"/>
        <v>15</v>
      </c>
      <c r="P176" s="399" t="s">
        <v>205</v>
      </c>
      <c r="Q176" s="398">
        <f t="shared" si="80"/>
        <v>15</v>
      </c>
      <c r="R176" s="399" t="s">
        <v>239</v>
      </c>
      <c r="S176" s="398">
        <f t="shared" si="81"/>
        <v>0</v>
      </c>
      <c r="T176" s="399" t="s">
        <v>210</v>
      </c>
      <c r="U176" s="398">
        <f t="shared" si="62"/>
        <v>10</v>
      </c>
      <c r="V176" s="399" t="s">
        <v>207</v>
      </c>
      <c r="W176" s="398">
        <f t="shared" si="63"/>
        <v>15</v>
      </c>
      <c r="X176" s="399" t="s">
        <v>212</v>
      </c>
      <c r="Y176" s="398">
        <f t="shared" si="82"/>
        <v>0</v>
      </c>
      <c r="Z176" s="399" t="s">
        <v>209</v>
      </c>
      <c r="AA176" s="398">
        <f t="shared" si="64"/>
        <v>10</v>
      </c>
      <c r="AB176" s="434">
        <f t="shared" si="65"/>
        <v>65</v>
      </c>
      <c r="AC176" s="400" t="str">
        <f t="shared" si="66"/>
        <v>Débil</v>
      </c>
      <c r="AD176" s="401" t="s">
        <v>63</v>
      </c>
      <c r="AE176" s="402" t="str">
        <f t="shared" si="83"/>
        <v>Débil</v>
      </c>
      <c r="AF176" s="403" t="str">
        <f t="shared" si="67"/>
        <v>0</v>
      </c>
      <c r="AG176" s="861">
        <v>2</v>
      </c>
      <c r="AH176" s="850">
        <f>(AF176+AF177+AF178)/AG176</f>
        <v>0</v>
      </c>
      <c r="AI176" s="840" t="str">
        <f>IF(AH176&lt;50,"Débil",IF(AH176&lt;=99,"Moderado",IF(AH176=100,"Fuerte",IF(AH176="","ERROR"))))</f>
        <v>Débil</v>
      </c>
      <c r="AJ176" s="841" t="s">
        <v>164</v>
      </c>
      <c r="AK176" s="840">
        <f>IF(AI176="Débil",0,IF(AND(AI176="Moderado",AJ176="Directamente"),1,IF(AND(AI176="Moderado",AJ176="No disminuye"),0,IF(AND(AI176="Fuerte",AJ176="Directamente"),2,IF(AND(AI176="Fuerte",AJ176="No disminuye"),0)))))</f>
        <v>0</v>
      </c>
      <c r="AL176" s="840">
        <f>'4-VALORACIÓN DEL RIESGO'!P65-'5-CONTROLES'!AK176:AK178</f>
        <v>4</v>
      </c>
      <c r="AM176" s="840" t="str">
        <f>IF(AL176=5,"Casi Seguro",IF(AL176=4,"Probable",IF(AL176=3,"Posible",IF(AL176=2,"Improbable",IF(AL176=1,"Rara Vez",IF(AL176=0,"Rara Vez",IF(AL176&lt;0,"Rara Vez")))))))</f>
        <v>Probable</v>
      </c>
      <c r="AN176" s="841" t="s">
        <v>162</v>
      </c>
      <c r="AO176" s="840">
        <f>IF(AI176="Débil",0,IF(AND(AI176="Moderado",AN176="Directamente"),1,IF(AND(AI176="Moderado",AN176="Indirectamente"),0,IF(AND(AI176="Moderado",AN176="No disminuye"),0,IF(AND(AI176="Fuerte",AN176="Directamente"),2,IF(AND(AI176="Fuerte",AN176="Indirectamente"),1,IF(AND(AI176="Fuerte",AN176="No disminuye"),0)))))))</f>
        <v>0</v>
      </c>
      <c r="AP176" s="840">
        <f>'4-VALORACIÓN DEL RIESGO'!Z65-'5-CONTROLES'!AO176:AO178</f>
        <v>3</v>
      </c>
      <c r="AQ176" s="842" t="str">
        <f>IF(AP176&lt;=1,"Insignificante",IF(AP176=2,"Menor",IF(AP176=3,"Moderado",IF(AP176=4,"Mayor",IF(AP176&gt;=5,"Catastrófico")))))</f>
        <v>Moderado</v>
      </c>
      <c r="AR176" s="840" t="str">
        <f t="shared" ref="AR176" si="87">IF(OR(AND(AQ176="Insignificante",AM176="Rara Vez"),AND(AQ176="Insignificante",AM176="Improbable"),AND(AQ176="Insignificante",AM176="Posible"),AND(AQ176="Menor",AM176="Rara Vez"),AND(AQ176="Menor",AM176="Improbable")),"Bajo",IF(OR(AND(AQ176="Insignificante",AM176="Probable"),AND(AQ176="Menor",AM176="Posible"),AND(AQ176="Moderado",AM176="Rara Vez"),AND(AQ176="Moderado",AM176="Improbable")),"Moderado",IF(OR(AND(AQ176="Menor",AM176="Probable"),AND(AQ176="Menor",AM176="Casi Seguro"),AND(AQ176="Mayor",AM176="Improbable"),AND(AQ176="Mayor",AM176="Rara Vez"),AND(AQ176="Moderado",AM176="Probable"),AND(AQ176="Insignificante",AM176="Casi Seguro"),AND(AQ176="Moderado",AM176="Posible")),"Alto",IF(OR(AND(AQ176="Moderado",AM176="Casi Seguro"),AND(AQ176="Mayor",AM176="Posible"),AND(AQ176="Mayor",AM176="Probable"),AND(AQ176="Mayor",AM176="Casi Seguro"),AND(AQ176="Catastrófico",AM176="Rara Vez"),AND(AQ176="Catastrófico",AM176="Improbable"),AND(AQ176="Catastrófico",AM176="Posible"),AND(AQ176="Catastrófico",AM176="Casi Seguro"),AND(AQ176="Catastrófico",AM176="Probable")),"Extremo"))))</f>
        <v>Alto</v>
      </c>
      <c r="AS176" s="840"/>
      <c r="AT176" s="845" t="s">
        <v>9</v>
      </c>
    </row>
    <row r="177" spans="2:46" s="396" customFormat="1" ht="163.5" customHeight="1" x14ac:dyDescent="0.3">
      <c r="B177" s="949"/>
      <c r="C177" s="865"/>
      <c r="D177" s="867"/>
      <c r="E177" s="867"/>
      <c r="F177" s="867"/>
      <c r="G177" s="419" t="s">
        <v>1166</v>
      </c>
      <c r="H177" s="386" t="s">
        <v>630</v>
      </c>
      <c r="I177" s="419" t="s">
        <v>1369</v>
      </c>
      <c r="J177" s="419" t="s">
        <v>1372</v>
      </c>
      <c r="K177" s="419" t="s">
        <v>1373</v>
      </c>
      <c r="L177" s="419" t="s">
        <v>1371</v>
      </c>
      <c r="M177" s="420" t="s">
        <v>1366</v>
      </c>
      <c r="N177" s="397" t="s">
        <v>204</v>
      </c>
      <c r="O177" s="398">
        <f t="shared" si="79"/>
        <v>15</v>
      </c>
      <c r="P177" s="399" t="s">
        <v>205</v>
      </c>
      <c r="Q177" s="398">
        <f t="shared" si="80"/>
        <v>15</v>
      </c>
      <c r="R177" s="399" t="s">
        <v>239</v>
      </c>
      <c r="S177" s="398">
        <f t="shared" si="81"/>
        <v>0</v>
      </c>
      <c r="T177" s="399" t="s">
        <v>210</v>
      </c>
      <c r="U177" s="398">
        <f t="shared" si="62"/>
        <v>10</v>
      </c>
      <c r="V177" s="399" t="s">
        <v>207</v>
      </c>
      <c r="W177" s="398">
        <f t="shared" si="63"/>
        <v>15</v>
      </c>
      <c r="X177" s="399" t="s">
        <v>212</v>
      </c>
      <c r="Y177" s="398">
        <f t="shared" si="82"/>
        <v>0</v>
      </c>
      <c r="Z177" s="399" t="s">
        <v>209</v>
      </c>
      <c r="AA177" s="398">
        <f t="shared" si="64"/>
        <v>10</v>
      </c>
      <c r="AB177" s="434">
        <f t="shared" si="65"/>
        <v>65</v>
      </c>
      <c r="AC177" s="400" t="str">
        <f t="shared" si="66"/>
        <v>Débil</v>
      </c>
      <c r="AD177" s="401" t="s">
        <v>63</v>
      </c>
      <c r="AE177" s="402" t="str">
        <f t="shared" si="83"/>
        <v>Débil</v>
      </c>
      <c r="AF177" s="403" t="str">
        <f t="shared" si="67"/>
        <v>0</v>
      </c>
      <c r="AG177" s="862"/>
      <c r="AH177" s="850"/>
      <c r="AI177" s="840"/>
      <c r="AJ177" s="841"/>
      <c r="AK177" s="840"/>
      <c r="AL177" s="840"/>
      <c r="AM177" s="840"/>
      <c r="AN177" s="841"/>
      <c r="AO177" s="840"/>
      <c r="AP177" s="840"/>
      <c r="AQ177" s="843"/>
      <c r="AR177" s="840"/>
      <c r="AS177" s="840"/>
      <c r="AT177" s="845"/>
    </row>
    <row r="178" spans="2:46" s="396" customFormat="1" ht="25.5" customHeight="1" thickBot="1" x14ac:dyDescent="0.35">
      <c r="B178" s="949"/>
      <c r="C178" s="865"/>
      <c r="D178" s="867"/>
      <c r="E178" s="867"/>
      <c r="F178" s="867"/>
      <c r="G178" s="419"/>
      <c r="H178" s="386"/>
      <c r="I178" s="419"/>
      <c r="J178" s="419"/>
      <c r="K178" s="419"/>
      <c r="L178" s="419"/>
      <c r="M178" s="420"/>
      <c r="N178" s="397"/>
      <c r="O178" s="398" t="b">
        <f t="shared" si="79"/>
        <v>0</v>
      </c>
      <c r="P178" s="399"/>
      <c r="Q178" s="398" t="b">
        <f t="shared" si="80"/>
        <v>0</v>
      </c>
      <c r="R178" s="399"/>
      <c r="S178" s="398" t="b">
        <f t="shared" si="81"/>
        <v>0</v>
      </c>
      <c r="T178" s="399"/>
      <c r="U178" s="398" t="b">
        <f t="shared" si="62"/>
        <v>0</v>
      </c>
      <c r="V178" s="399"/>
      <c r="W178" s="398" t="b">
        <f t="shared" si="63"/>
        <v>0</v>
      </c>
      <c r="X178" s="399"/>
      <c r="Y178" s="398" t="b">
        <f t="shared" si="82"/>
        <v>0</v>
      </c>
      <c r="Z178" s="399"/>
      <c r="AA178" s="398" t="b">
        <f t="shared" si="64"/>
        <v>0</v>
      </c>
      <c r="AB178" s="434">
        <f t="shared" si="65"/>
        <v>0</v>
      </c>
      <c r="AC178" s="400" t="str">
        <f t="shared" si="66"/>
        <v>Débil</v>
      </c>
      <c r="AD178" s="401"/>
      <c r="AE178" s="402" t="str">
        <f t="shared" si="83"/>
        <v>Débil</v>
      </c>
      <c r="AF178" s="403" t="str">
        <f t="shared" si="67"/>
        <v>0</v>
      </c>
      <c r="AG178" s="863"/>
      <c r="AH178" s="850"/>
      <c r="AI178" s="840"/>
      <c r="AJ178" s="841"/>
      <c r="AK178" s="840"/>
      <c r="AL178" s="840"/>
      <c r="AM178" s="840"/>
      <c r="AN178" s="841"/>
      <c r="AO178" s="840"/>
      <c r="AP178" s="840"/>
      <c r="AQ178" s="844"/>
      <c r="AR178" s="840"/>
      <c r="AS178" s="840"/>
      <c r="AT178" s="845"/>
    </row>
    <row r="179" spans="2:46" s="396" customFormat="1" ht="163.5" customHeight="1" x14ac:dyDescent="0.3">
      <c r="B179" s="949">
        <v>57</v>
      </c>
      <c r="C179" s="865" t="str">
        <f>'3-IDENTIFICACIÓN DEL RIESGO'!B67</f>
        <v>Administración de Bienes y Servicios</v>
      </c>
      <c r="D179" s="867" t="str">
        <f>'3-IDENTIFICACIÓN DEL RIESGO'!E67</f>
        <v>1. Subdirección Administrativa y Financiera.
2. Secretaría General.</v>
      </c>
      <c r="E179" s="867" t="str">
        <f>'3-IDENTIFICACIÓN DEL RIESGO'!G67</f>
        <v>Pérdida o daño en la documentación de la Agencia</v>
      </c>
      <c r="F179" s="867"/>
      <c r="G179" s="419" t="s">
        <v>1166</v>
      </c>
      <c r="H179" s="386" t="s">
        <v>634</v>
      </c>
      <c r="I179" s="419" t="s">
        <v>1541</v>
      </c>
      <c r="J179" s="419" t="s">
        <v>1540</v>
      </c>
      <c r="K179" s="419" t="s">
        <v>1539</v>
      </c>
      <c r="L179" s="419" t="s">
        <v>1538</v>
      </c>
      <c r="M179" s="420" t="s">
        <v>1537</v>
      </c>
      <c r="N179" s="397" t="s">
        <v>204</v>
      </c>
      <c r="O179" s="398">
        <f t="shared" si="79"/>
        <v>15</v>
      </c>
      <c r="P179" s="399" t="s">
        <v>205</v>
      </c>
      <c r="Q179" s="398">
        <f t="shared" si="80"/>
        <v>15</v>
      </c>
      <c r="R179" s="399" t="s">
        <v>239</v>
      </c>
      <c r="S179" s="398">
        <f t="shared" si="81"/>
        <v>0</v>
      </c>
      <c r="T179" s="399" t="s">
        <v>210</v>
      </c>
      <c r="U179" s="398">
        <f t="shared" si="62"/>
        <v>10</v>
      </c>
      <c r="V179" s="399" t="s">
        <v>207</v>
      </c>
      <c r="W179" s="398">
        <f t="shared" si="63"/>
        <v>15</v>
      </c>
      <c r="X179" s="399" t="s">
        <v>208</v>
      </c>
      <c r="Y179" s="398">
        <f t="shared" si="82"/>
        <v>15</v>
      </c>
      <c r="Z179" s="399" t="s">
        <v>209</v>
      </c>
      <c r="AA179" s="398">
        <f t="shared" si="64"/>
        <v>10</v>
      </c>
      <c r="AB179" s="434">
        <f t="shared" si="65"/>
        <v>80</v>
      </c>
      <c r="AC179" s="400" t="str">
        <f t="shared" si="66"/>
        <v>Débil</v>
      </c>
      <c r="AD179" s="401" t="s">
        <v>63</v>
      </c>
      <c r="AE179" s="402" t="str">
        <f t="shared" si="83"/>
        <v>Débil</v>
      </c>
      <c r="AF179" s="403" t="str">
        <f t="shared" si="67"/>
        <v>0</v>
      </c>
      <c r="AG179" s="861">
        <v>1</v>
      </c>
      <c r="AH179" s="850">
        <f>(AF179+AF180+AF181)/AG179</f>
        <v>0</v>
      </c>
      <c r="AI179" s="840" t="str">
        <f>IF(AH179&lt;50,"Débil",IF(AH179&lt;=99,"Moderado",IF(AH179=100,"Fuerte",IF(AH179="","ERROR"))))</f>
        <v>Débil</v>
      </c>
      <c r="AJ179" s="841" t="s">
        <v>162</v>
      </c>
      <c r="AK179" s="840">
        <f>IF(AI179="Débil",0,IF(AND(AI179="Moderado",AJ179="Directamente"),1,IF(AND(AI179="Moderado",AJ179="No disminuye"),0,IF(AND(AI179="Fuerte",AJ179="Directamente"),2,IF(AND(AI179="Fuerte",AJ179="No disminuye"),0)))))</f>
        <v>0</v>
      </c>
      <c r="AL179" s="840">
        <f>'4-VALORACIÓN DEL RIESGO'!P66-'5-CONTROLES'!AK179:AK181</f>
        <v>2</v>
      </c>
      <c r="AM179" s="840" t="str">
        <f>IF(AL179=5,"Casi Seguro",IF(AL179=4,"Probable",IF(AL179=3,"Posible",IF(AL179=2,"Improbable",IF(AL179=1,"Rara Vez",IF(AL179=0,"Rara Vez",IF(AL179&lt;0,"Rara Vez")))))))</f>
        <v>Improbable</v>
      </c>
      <c r="AN179" s="841" t="s">
        <v>164</v>
      </c>
      <c r="AO179" s="840">
        <f>IF(AI179="Débil",0,IF(AND(AI179="Moderado",AN179="Directamente"),1,IF(AND(AI179="Moderado",AN179="Indirectamente"),0,IF(AND(AI179="Moderado",AN179="No disminuye"),0,IF(AND(AI179="Fuerte",AN179="Directamente"),2,IF(AND(AI179="Fuerte",AN179="Indirectamente"),1,IF(AND(AI179="Fuerte",AN179="No disminuye"),0)))))))</f>
        <v>0</v>
      </c>
      <c r="AP179" s="840">
        <f>'4-VALORACIÓN DEL RIESGO'!Z66-'5-CONTROLES'!AO179:AO181</f>
        <v>5</v>
      </c>
      <c r="AQ179" s="842" t="str">
        <f>IF(AP179&lt;=1,"Insignificante",IF(AP179=2,"Menor",IF(AP179=3,"Moderado",IF(AP179=4,"Mayor",IF(AP179&gt;=5,"Catastrófico")))))</f>
        <v>Catastrófico</v>
      </c>
      <c r="AR179" s="840" t="str">
        <f t="shared" ref="AR179" si="88">IF(OR(AND(AQ179="Insignificante",AM179="Rara Vez"),AND(AQ179="Insignificante",AM179="Improbable"),AND(AQ179="Insignificante",AM179="Posible"),AND(AQ179="Menor",AM179="Rara Vez"),AND(AQ179="Menor",AM179="Improbable")),"Bajo",IF(OR(AND(AQ179="Insignificante",AM179="Probable"),AND(AQ179="Menor",AM179="Posible"),AND(AQ179="Moderado",AM179="Rara Vez"),AND(AQ179="Moderado",AM179="Improbable")),"Moderado",IF(OR(AND(AQ179="Menor",AM179="Probable"),AND(AQ179="Menor",AM179="Casi Seguro"),AND(AQ179="Mayor",AM179="Improbable"),AND(AQ179="Mayor",AM179="Rara Vez"),AND(AQ179="Moderado",AM179="Probable"),AND(AQ179="Insignificante",AM179="Casi Seguro"),AND(AQ179="Moderado",AM179="Posible")),"Alto",IF(OR(AND(AQ179="Moderado",AM179="Casi Seguro"),AND(AQ179="Mayor",AM179="Posible"),AND(AQ179="Mayor",AM179="Probable"),AND(AQ179="Mayor",AM179="Casi Seguro"),AND(AQ179="Catastrófico",AM179="Rara Vez"),AND(AQ179="Catastrófico",AM179="Improbable"),AND(AQ179="Catastrófico",AM179="Posible"),AND(AQ179="Catastrófico",AM179="Casi Seguro"),AND(AQ179="Catastrófico",AM179="Probable")),"Extremo"))))</f>
        <v>Extremo</v>
      </c>
      <c r="AS179" s="840"/>
      <c r="AT179" s="845" t="s">
        <v>9</v>
      </c>
    </row>
    <row r="180" spans="2:46" s="396" customFormat="1" ht="27" customHeight="1" x14ac:dyDescent="0.3">
      <c r="B180" s="949"/>
      <c r="C180" s="865"/>
      <c r="D180" s="867"/>
      <c r="E180" s="867"/>
      <c r="F180" s="867"/>
      <c r="G180" s="419"/>
      <c r="H180" s="386"/>
      <c r="I180" s="419"/>
      <c r="J180" s="419"/>
      <c r="K180" s="419"/>
      <c r="L180" s="419"/>
      <c r="M180" s="420"/>
      <c r="N180" s="397"/>
      <c r="O180" s="398" t="b">
        <f t="shared" si="79"/>
        <v>0</v>
      </c>
      <c r="P180" s="399"/>
      <c r="Q180" s="398" t="b">
        <f t="shared" si="80"/>
        <v>0</v>
      </c>
      <c r="R180" s="399"/>
      <c r="S180" s="398" t="b">
        <f t="shared" si="81"/>
        <v>0</v>
      </c>
      <c r="T180" s="399"/>
      <c r="U180" s="398" t="b">
        <f t="shared" si="62"/>
        <v>0</v>
      </c>
      <c r="V180" s="399"/>
      <c r="W180" s="398" t="b">
        <f t="shared" si="63"/>
        <v>0</v>
      </c>
      <c r="X180" s="399"/>
      <c r="Y180" s="398" t="b">
        <f t="shared" si="82"/>
        <v>0</v>
      </c>
      <c r="Z180" s="399"/>
      <c r="AA180" s="398" t="b">
        <f t="shared" si="64"/>
        <v>0</v>
      </c>
      <c r="AB180" s="434">
        <f t="shared" si="65"/>
        <v>0</v>
      </c>
      <c r="AC180" s="400" t="str">
        <f t="shared" si="66"/>
        <v>Débil</v>
      </c>
      <c r="AD180" s="401"/>
      <c r="AE180" s="402" t="str">
        <f t="shared" si="83"/>
        <v>Débil</v>
      </c>
      <c r="AF180" s="403" t="str">
        <f t="shared" si="67"/>
        <v>0</v>
      </c>
      <c r="AG180" s="862"/>
      <c r="AH180" s="850"/>
      <c r="AI180" s="840"/>
      <c r="AJ180" s="841"/>
      <c r="AK180" s="840"/>
      <c r="AL180" s="840"/>
      <c r="AM180" s="840"/>
      <c r="AN180" s="841"/>
      <c r="AO180" s="840"/>
      <c r="AP180" s="840"/>
      <c r="AQ180" s="843"/>
      <c r="AR180" s="840"/>
      <c r="AS180" s="840"/>
      <c r="AT180" s="845"/>
    </row>
    <row r="181" spans="2:46" s="396" customFormat="1" ht="27" customHeight="1" thickBot="1" x14ac:dyDescent="0.35">
      <c r="B181" s="949"/>
      <c r="C181" s="865"/>
      <c r="D181" s="867"/>
      <c r="E181" s="867"/>
      <c r="F181" s="867"/>
      <c r="G181" s="419"/>
      <c r="H181" s="386"/>
      <c r="I181" s="419"/>
      <c r="J181" s="419"/>
      <c r="K181" s="419"/>
      <c r="L181" s="419"/>
      <c r="M181" s="420"/>
      <c r="N181" s="397"/>
      <c r="O181" s="398" t="b">
        <f t="shared" si="79"/>
        <v>0</v>
      </c>
      <c r="P181" s="399"/>
      <c r="Q181" s="398" t="b">
        <f t="shared" si="80"/>
        <v>0</v>
      </c>
      <c r="R181" s="399"/>
      <c r="S181" s="398" t="b">
        <f t="shared" si="81"/>
        <v>0</v>
      </c>
      <c r="T181" s="399"/>
      <c r="U181" s="398" t="b">
        <f t="shared" si="62"/>
        <v>0</v>
      </c>
      <c r="V181" s="399"/>
      <c r="W181" s="398" t="b">
        <f t="shared" si="63"/>
        <v>0</v>
      </c>
      <c r="X181" s="399"/>
      <c r="Y181" s="398" t="b">
        <f t="shared" si="82"/>
        <v>0</v>
      </c>
      <c r="Z181" s="399"/>
      <c r="AA181" s="398" t="b">
        <f t="shared" si="64"/>
        <v>0</v>
      </c>
      <c r="AB181" s="434">
        <f t="shared" si="65"/>
        <v>0</v>
      </c>
      <c r="AC181" s="400" t="str">
        <f t="shared" si="66"/>
        <v>Débil</v>
      </c>
      <c r="AD181" s="401"/>
      <c r="AE181" s="402" t="str">
        <f t="shared" si="83"/>
        <v>Débil</v>
      </c>
      <c r="AF181" s="403" t="str">
        <f t="shared" si="67"/>
        <v>0</v>
      </c>
      <c r="AG181" s="863"/>
      <c r="AH181" s="850"/>
      <c r="AI181" s="840"/>
      <c r="AJ181" s="841"/>
      <c r="AK181" s="840"/>
      <c r="AL181" s="840"/>
      <c r="AM181" s="840"/>
      <c r="AN181" s="841"/>
      <c r="AO181" s="840"/>
      <c r="AP181" s="840"/>
      <c r="AQ181" s="844"/>
      <c r="AR181" s="840"/>
      <c r="AS181" s="840"/>
      <c r="AT181" s="845"/>
    </row>
    <row r="182" spans="2:46" s="396" customFormat="1" ht="163.5" customHeight="1" x14ac:dyDescent="0.3">
      <c r="B182" s="949">
        <v>58</v>
      </c>
      <c r="C182" s="865" t="str">
        <f>'3-IDENTIFICACIÓN DEL RIESGO'!B68</f>
        <v>Administración de Bienes y Servicios</v>
      </c>
      <c r="D182" s="867" t="str">
        <f>'3-IDENTIFICACIÓN DEL RIESGO'!E68</f>
        <v>1. Subdirección Administrativa y Financiera.
2. Secretaría General.</v>
      </c>
      <c r="E182" s="867" t="str">
        <f>'3-IDENTIFICACIÓN DEL RIESGO'!G68</f>
        <v xml:space="preserve">Asignación incorrecta de documentos en el momento de la radicación. </v>
      </c>
      <c r="F182" s="867"/>
      <c r="G182" s="419" t="s">
        <v>1547</v>
      </c>
      <c r="H182" s="386" t="s">
        <v>630</v>
      </c>
      <c r="I182" s="419" t="s">
        <v>1546</v>
      </c>
      <c r="J182" s="419" t="s">
        <v>1548</v>
      </c>
      <c r="K182" s="419" t="s">
        <v>1550</v>
      </c>
      <c r="L182" s="419" t="s">
        <v>1549</v>
      </c>
      <c r="M182" s="420" t="s">
        <v>1545</v>
      </c>
      <c r="N182" s="397" t="s">
        <v>204</v>
      </c>
      <c r="O182" s="398">
        <f t="shared" si="79"/>
        <v>15</v>
      </c>
      <c r="P182" s="399" t="s">
        <v>214</v>
      </c>
      <c r="Q182" s="398">
        <f t="shared" si="80"/>
        <v>0</v>
      </c>
      <c r="R182" s="399" t="s">
        <v>206</v>
      </c>
      <c r="S182" s="398">
        <f t="shared" si="81"/>
        <v>15</v>
      </c>
      <c r="T182" s="399" t="s">
        <v>60</v>
      </c>
      <c r="U182" s="398">
        <f t="shared" si="62"/>
        <v>15</v>
      </c>
      <c r="V182" s="399" t="s">
        <v>207</v>
      </c>
      <c r="W182" s="398">
        <f t="shared" si="63"/>
        <v>15</v>
      </c>
      <c r="X182" s="399" t="s">
        <v>208</v>
      </c>
      <c r="Y182" s="398">
        <f t="shared" si="82"/>
        <v>15</v>
      </c>
      <c r="Z182" s="399" t="s">
        <v>209</v>
      </c>
      <c r="AA182" s="398">
        <f t="shared" si="64"/>
        <v>10</v>
      </c>
      <c r="AB182" s="434">
        <f t="shared" si="65"/>
        <v>85</v>
      </c>
      <c r="AC182" s="400" t="str">
        <f t="shared" si="66"/>
        <v>Débil</v>
      </c>
      <c r="AD182" s="401" t="s">
        <v>63</v>
      </c>
      <c r="AE182" s="402" t="str">
        <f t="shared" si="83"/>
        <v>Débil</v>
      </c>
      <c r="AF182" s="403" t="str">
        <f t="shared" si="67"/>
        <v>0</v>
      </c>
      <c r="AG182" s="861">
        <v>1</v>
      </c>
      <c r="AH182" s="850">
        <f>(AF182+AF183+AF184)/AG182</f>
        <v>0</v>
      </c>
      <c r="AI182" s="840" t="str">
        <f>IF(AH182&lt;50,"Débil",IF(AH182&lt;=99,"Moderado",IF(AH182=100,"Fuerte",IF(AH182="","ERROR"))))</f>
        <v>Débil</v>
      </c>
      <c r="AJ182" s="841" t="s">
        <v>162</v>
      </c>
      <c r="AK182" s="840">
        <f>IF(AI182="Débil",0,IF(AND(AI182="Moderado",AJ182="Directamente"),1,IF(AND(AI182="Moderado",AJ182="No disminuye"),0,IF(AND(AI182="Fuerte",AJ182="Directamente"),2,IF(AND(AI182="Fuerte",AJ182="No disminuye"),0)))))</f>
        <v>0</v>
      </c>
      <c r="AL182" s="840">
        <f>'4-VALORACIÓN DEL RIESGO'!P67-'5-CONTROLES'!AK182:AK184</f>
        <v>3</v>
      </c>
      <c r="AM182" s="840" t="str">
        <f>IF(AL182=5,"Casi Seguro",IF(AL182=4,"Probable",IF(AL182=3,"Posible",IF(AL182=2,"Improbable",IF(AL182=1,"Rara Vez",IF(AL182=0,"Rara Vez",IF(AL182&lt;0,"Rara Vez")))))))</f>
        <v>Posible</v>
      </c>
      <c r="AN182" s="841" t="s">
        <v>164</v>
      </c>
      <c r="AO182" s="840">
        <f>IF(AI182="Débil",0,IF(AND(AI182="Moderado",AN182="Directamente"),1,IF(AND(AI182="Moderado",AN182="Indirectamente"),0,IF(AND(AI182="Moderado",AN182="No disminuye"),0,IF(AND(AI182="Fuerte",AN182="Directamente"),2,IF(AND(AI182="Fuerte",AN182="Indirectamente"),1,IF(AND(AI182="Fuerte",AN182="No disminuye"),0)))))))</f>
        <v>0</v>
      </c>
      <c r="AP182" s="840">
        <f>'4-VALORACIÓN DEL RIESGO'!Z67-'5-CONTROLES'!AO182:AO184</f>
        <v>2</v>
      </c>
      <c r="AQ182" s="842" t="str">
        <f>IF(AP182&lt;=1,"Insignificante",IF(AP182=2,"Menor",IF(AP182=3,"Moderado",IF(AP182=4,"Mayor",IF(AP182&gt;=5,"Catastrófico")))))</f>
        <v>Menor</v>
      </c>
      <c r="AR182" s="840" t="str">
        <f t="shared" ref="AR182" si="89">IF(OR(AND(AQ182="Insignificante",AM182="Rara Vez"),AND(AQ182="Insignificante",AM182="Improbable"),AND(AQ182="Insignificante",AM182="Posible"),AND(AQ182="Menor",AM182="Rara Vez"),AND(AQ182="Menor",AM182="Improbable")),"Bajo",IF(OR(AND(AQ182="Insignificante",AM182="Probable"),AND(AQ182="Menor",AM182="Posible"),AND(AQ182="Moderado",AM182="Rara Vez"),AND(AQ182="Moderado",AM182="Improbable")),"Moderado",IF(OR(AND(AQ182="Menor",AM182="Probable"),AND(AQ182="Menor",AM182="Casi Seguro"),AND(AQ182="Mayor",AM182="Improbable"),AND(AQ182="Mayor",AM182="Rara Vez"),AND(AQ182="Moderado",AM182="Probable"),AND(AQ182="Insignificante",AM182="Casi Seguro"),AND(AQ182="Moderado",AM182="Posible")),"Alto",IF(OR(AND(AQ182="Moderado",AM182="Casi Seguro"),AND(AQ182="Mayor",AM182="Posible"),AND(AQ182="Mayor",AM182="Probable"),AND(AQ182="Mayor",AM182="Casi Seguro"),AND(AQ182="Catastrófico",AM182="Rara Vez"),AND(AQ182="Catastrófico",AM182="Improbable"),AND(AQ182="Catastrófico",AM182="Posible"),AND(AQ182="Catastrófico",AM182="Casi Seguro"),AND(AQ182="Catastrófico",AM182="Probable")),"Extremo"))))</f>
        <v>Moderado</v>
      </c>
      <c r="AS182" s="840"/>
      <c r="AT182" s="845" t="s">
        <v>9</v>
      </c>
    </row>
    <row r="183" spans="2:46" s="396" customFormat="1" ht="24" customHeight="1" x14ac:dyDescent="0.3">
      <c r="B183" s="949"/>
      <c r="C183" s="865"/>
      <c r="D183" s="867"/>
      <c r="E183" s="867"/>
      <c r="F183" s="867"/>
      <c r="G183" s="419"/>
      <c r="H183" s="386"/>
      <c r="I183" s="419"/>
      <c r="J183" s="419"/>
      <c r="K183" s="419"/>
      <c r="L183" s="419"/>
      <c r="M183" s="420"/>
      <c r="N183" s="397"/>
      <c r="O183" s="398" t="b">
        <f t="shared" si="79"/>
        <v>0</v>
      </c>
      <c r="P183" s="399"/>
      <c r="Q183" s="398" t="b">
        <f t="shared" si="80"/>
        <v>0</v>
      </c>
      <c r="R183" s="399"/>
      <c r="S183" s="398" t="b">
        <f t="shared" si="81"/>
        <v>0</v>
      </c>
      <c r="T183" s="399"/>
      <c r="U183" s="398" t="b">
        <f t="shared" si="62"/>
        <v>0</v>
      </c>
      <c r="V183" s="399"/>
      <c r="W183" s="398" t="b">
        <f t="shared" si="63"/>
        <v>0</v>
      </c>
      <c r="X183" s="399"/>
      <c r="Y183" s="398" t="b">
        <f t="shared" si="82"/>
        <v>0</v>
      </c>
      <c r="Z183" s="399"/>
      <c r="AA183" s="398" t="b">
        <f t="shared" si="64"/>
        <v>0</v>
      </c>
      <c r="AB183" s="434">
        <f t="shared" si="65"/>
        <v>0</v>
      </c>
      <c r="AC183" s="400" t="str">
        <f t="shared" si="66"/>
        <v>Débil</v>
      </c>
      <c r="AD183" s="401"/>
      <c r="AE183" s="402" t="str">
        <f t="shared" si="83"/>
        <v>Débil</v>
      </c>
      <c r="AF183" s="403" t="str">
        <f t="shared" si="67"/>
        <v>0</v>
      </c>
      <c r="AG183" s="862"/>
      <c r="AH183" s="850"/>
      <c r="AI183" s="840"/>
      <c r="AJ183" s="841"/>
      <c r="AK183" s="840"/>
      <c r="AL183" s="840"/>
      <c r="AM183" s="840"/>
      <c r="AN183" s="841"/>
      <c r="AO183" s="840"/>
      <c r="AP183" s="840"/>
      <c r="AQ183" s="843"/>
      <c r="AR183" s="840"/>
      <c r="AS183" s="840"/>
      <c r="AT183" s="845"/>
    </row>
    <row r="184" spans="2:46" s="396" customFormat="1" ht="24" customHeight="1" thickBot="1" x14ac:dyDescent="0.35">
      <c r="B184" s="949"/>
      <c r="C184" s="865"/>
      <c r="D184" s="867"/>
      <c r="E184" s="867"/>
      <c r="F184" s="867"/>
      <c r="G184" s="419"/>
      <c r="H184" s="386"/>
      <c r="I184" s="419"/>
      <c r="J184" s="419"/>
      <c r="K184" s="419"/>
      <c r="L184" s="419"/>
      <c r="M184" s="420"/>
      <c r="N184" s="397"/>
      <c r="O184" s="398" t="b">
        <f t="shared" si="79"/>
        <v>0</v>
      </c>
      <c r="P184" s="399"/>
      <c r="Q184" s="398" t="b">
        <f t="shared" si="80"/>
        <v>0</v>
      </c>
      <c r="R184" s="399"/>
      <c r="S184" s="398" t="b">
        <f t="shared" si="81"/>
        <v>0</v>
      </c>
      <c r="T184" s="399"/>
      <c r="U184" s="398" t="b">
        <f t="shared" si="62"/>
        <v>0</v>
      </c>
      <c r="V184" s="399"/>
      <c r="W184" s="398" t="b">
        <f t="shared" si="63"/>
        <v>0</v>
      </c>
      <c r="X184" s="399"/>
      <c r="Y184" s="398" t="b">
        <f t="shared" si="82"/>
        <v>0</v>
      </c>
      <c r="Z184" s="399"/>
      <c r="AA184" s="398" t="b">
        <f t="shared" si="64"/>
        <v>0</v>
      </c>
      <c r="AB184" s="434">
        <f t="shared" si="65"/>
        <v>0</v>
      </c>
      <c r="AC184" s="400" t="str">
        <f t="shared" si="66"/>
        <v>Débil</v>
      </c>
      <c r="AD184" s="401"/>
      <c r="AE184" s="402" t="str">
        <f t="shared" si="83"/>
        <v>Débil</v>
      </c>
      <c r="AF184" s="403" t="str">
        <f t="shared" si="67"/>
        <v>0</v>
      </c>
      <c r="AG184" s="863"/>
      <c r="AH184" s="850"/>
      <c r="AI184" s="840"/>
      <c r="AJ184" s="841"/>
      <c r="AK184" s="840"/>
      <c r="AL184" s="840"/>
      <c r="AM184" s="840"/>
      <c r="AN184" s="841"/>
      <c r="AO184" s="840"/>
      <c r="AP184" s="840"/>
      <c r="AQ184" s="844"/>
      <c r="AR184" s="840"/>
      <c r="AS184" s="840"/>
      <c r="AT184" s="845"/>
    </row>
    <row r="185" spans="2:46" s="396" customFormat="1" ht="163.5" customHeight="1" x14ac:dyDescent="0.3">
      <c r="B185" s="949">
        <v>59</v>
      </c>
      <c r="C185" s="865" t="str">
        <f>'3-IDENTIFICACIÓN DEL RIESGO'!B69</f>
        <v>Administración de Bienes y Servicios</v>
      </c>
      <c r="D185" s="867" t="str">
        <f>'3-IDENTIFICACIÓN DEL RIESGO'!E69</f>
        <v>1. Subdirección Administrativa y Financiera.
2. Secretaría General.</v>
      </c>
      <c r="E185" s="867" t="str">
        <f>'3-IDENTIFICACIÓN DEL RIESGO'!G69</f>
        <v>Demoras en la atención de los requerimientos de expedientes por parte de las dependencias</v>
      </c>
      <c r="F185" s="867"/>
      <c r="G185" s="419" t="s">
        <v>1166</v>
      </c>
      <c r="H185" s="386" t="s">
        <v>632</v>
      </c>
      <c r="I185" s="419" t="s">
        <v>1560</v>
      </c>
      <c r="J185" s="419" t="s">
        <v>1559</v>
      </c>
      <c r="K185" s="419" t="s">
        <v>1558</v>
      </c>
      <c r="L185" s="419" t="s">
        <v>1557</v>
      </c>
      <c r="M185" s="420" t="s">
        <v>1556</v>
      </c>
      <c r="N185" s="397" t="s">
        <v>204</v>
      </c>
      <c r="O185" s="398">
        <f t="shared" si="79"/>
        <v>15</v>
      </c>
      <c r="P185" s="399" t="s">
        <v>214</v>
      </c>
      <c r="Q185" s="398">
        <f t="shared" si="80"/>
        <v>0</v>
      </c>
      <c r="R185" s="399" t="s">
        <v>239</v>
      </c>
      <c r="S185" s="398">
        <f t="shared" si="81"/>
        <v>0</v>
      </c>
      <c r="T185" s="399" t="s">
        <v>210</v>
      </c>
      <c r="U185" s="398">
        <f t="shared" si="62"/>
        <v>10</v>
      </c>
      <c r="V185" s="399" t="s">
        <v>207</v>
      </c>
      <c r="W185" s="398">
        <f t="shared" si="63"/>
        <v>15</v>
      </c>
      <c r="X185" s="399" t="s">
        <v>208</v>
      </c>
      <c r="Y185" s="398">
        <f t="shared" si="82"/>
        <v>15</v>
      </c>
      <c r="Z185" s="399" t="s">
        <v>209</v>
      </c>
      <c r="AA185" s="398">
        <f t="shared" si="64"/>
        <v>10</v>
      </c>
      <c r="AB185" s="434">
        <f t="shared" si="65"/>
        <v>65</v>
      </c>
      <c r="AC185" s="400" t="str">
        <f t="shared" si="66"/>
        <v>Débil</v>
      </c>
      <c r="AD185" s="401" t="s">
        <v>63</v>
      </c>
      <c r="AE185" s="402" t="str">
        <f t="shared" si="83"/>
        <v>Débil</v>
      </c>
      <c r="AF185" s="403" t="str">
        <f t="shared" si="67"/>
        <v>0</v>
      </c>
      <c r="AG185" s="861">
        <v>1</v>
      </c>
      <c r="AH185" s="850">
        <f>(AF185+AF186+AF187)/AG185</f>
        <v>0</v>
      </c>
      <c r="AI185" s="840" t="str">
        <f>IF(AH185&lt;50,"Débil",IF(AH185&lt;=99,"Moderado",IF(AH185=100,"Fuerte",IF(AH185="","ERROR"))))</f>
        <v>Débil</v>
      </c>
      <c r="AJ185" s="841" t="s">
        <v>162</v>
      </c>
      <c r="AK185" s="840">
        <f>IF(AI185="Débil",0,IF(AND(AI185="Moderado",AJ185="Directamente"),1,IF(AND(AI185="Moderado",AJ185="No disminuye"),0,IF(AND(AI185="Fuerte",AJ185="Directamente"),2,IF(AND(AI185="Fuerte",AJ185="No disminuye"),0)))))</f>
        <v>0</v>
      </c>
      <c r="AL185" s="840">
        <f>'4-VALORACIÓN DEL RIESGO'!P68-'5-CONTROLES'!AK185:AK187</f>
        <v>4</v>
      </c>
      <c r="AM185" s="840" t="str">
        <f>IF(AL185=5,"Casi Seguro",IF(AL185=4,"Probable",IF(AL185=3,"Posible",IF(AL185=2,"Improbable",IF(AL185=1,"Rara Vez",IF(AL185=0,"Rara Vez",IF(AL185&lt;0,"Rara Vez")))))))</f>
        <v>Probable</v>
      </c>
      <c r="AN185" s="841" t="s">
        <v>164</v>
      </c>
      <c r="AO185" s="840">
        <f>IF(AI185="Débil",0,IF(AND(AI185="Moderado",AN185="Directamente"),1,IF(AND(AI185="Moderado",AN185="Indirectamente"),0,IF(AND(AI185="Moderado",AN185="No disminuye"),0,IF(AND(AI185="Fuerte",AN185="Directamente"),2,IF(AND(AI185="Fuerte",AN185="Indirectamente"),1,IF(AND(AI185="Fuerte",AN185="No disminuye"),0)))))))</f>
        <v>0</v>
      </c>
      <c r="AP185" s="840">
        <f>'4-VALORACIÓN DEL RIESGO'!Z68-'5-CONTROLES'!AO185:AO187</f>
        <v>4</v>
      </c>
      <c r="AQ185" s="842" t="str">
        <f>IF(AP185&lt;=1,"Insignificante",IF(AP185=2,"Menor",IF(AP185=3,"Moderado",IF(AP185=4,"Mayor",IF(AP185&gt;=5,"Catastrófico")))))</f>
        <v>Mayor</v>
      </c>
      <c r="AR185" s="840" t="str">
        <f t="shared" ref="AR185" si="90">IF(OR(AND(AQ185="Insignificante",AM185="Rara Vez"),AND(AQ185="Insignificante",AM185="Improbable"),AND(AQ185="Insignificante",AM185="Posible"),AND(AQ185="Menor",AM185="Rara Vez"),AND(AQ185="Menor",AM185="Improbable")),"Bajo",IF(OR(AND(AQ185="Insignificante",AM185="Probable"),AND(AQ185="Menor",AM185="Posible"),AND(AQ185="Moderado",AM185="Rara Vez"),AND(AQ185="Moderado",AM185="Improbable")),"Moderado",IF(OR(AND(AQ185="Menor",AM185="Probable"),AND(AQ185="Menor",AM185="Casi Seguro"),AND(AQ185="Mayor",AM185="Improbable"),AND(AQ185="Mayor",AM185="Rara Vez"),AND(AQ185="Moderado",AM185="Probable"),AND(AQ185="Insignificante",AM185="Casi Seguro"),AND(AQ185="Moderado",AM185="Posible")),"Alto",IF(OR(AND(AQ185="Moderado",AM185="Casi Seguro"),AND(AQ185="Mayor",AM185="Posible"),AND(AQ185="Mayor",AM185="Probable"),AND(AQ185="Mayor",AM185="Casi Seguro"),AND(AQ185="Catastrófico",AM185="Rara Vez"),AND(AQ185="Catastrófico",AM185="Improbable"),AND(AQ185="Catastrófico",AM185="Posible"),AND(AQ185="Catastrófico",AM185="Casi Seguro"),AND(AQ185="Catastrófico",AM185="Probable")),"Extremo"))))</f>
        <v>Extremo</v>
      </c>
      <c r="AS185" s="840"/>
      <c r="AT185" s="845" t="s">
        <v>9</v>
      </c>
    </row>
    <row r="186" spans="2:46" s="396" customFormat="1" ht="25.5" customHeight="1" x14ac:dyDescent="0.3">
      <c r="B186" s="949"/>
      <c r="C186" s="865"/>
      <c r="D186" s="867"/>
      <c r="E186" s="867"/>
      <c r="F186" s="867"/>
      <c r="G186" s="419"/>
      <c r="H186" s="386"/>
      <c r="I186" s="419"/>
      <c r="J186" s="419"/>
      <c r="K186" s="419"/>
      <c r="L186" s="419"/>
      <c r="M186" s="420"/>
      <c r="N186" s="397"/>
      <c r="O186" s="398" t="b">
        <f t="shared" si="79"/>
        <v>0</v>
      </c>
      <c r="P186" s="399"/>
      <c r="Q186" s="398" t="b">
        <f t="shared" si="80"/>
        <v>0</v>
      </c>
      <c r="R186" s="399"/>
      <c r="S186" s="398" t="b">
        <f t="shared" si="81"/>
        <v>0</v>
      </c>
      <c r="T186" s="399"/>
      <c r="U186" s="398" t="b">
        <f t="shared" si="62"/>
        <v>0</v>
      </c>
      <c r="V186" s="399"/>
      <c r="W186" s="398" t="b">
        <f t="shared" si="63"/>
        <v>0</v>
      </c>
      <c r="X186" s="399"/>
      <c r="Y186" s="398" t="b">
        <f t="shared" si="82"/>
        <v>0</v>
      </c>
      <c r="Z186" s="399"/>
      <c r="AA186" s="398" t="b">
        <f t="shared" si="64"/>
        <v>0</v>
      </c>
      <c r="AB186" s="434">
        <f t="shared" si="65"/>
        <v>0</v>
      </c>
      <c r="AC186" s="400" t="str">
        <f t="shared" si="66"/>
        <v>Débil</v>
      </c>
      <c r="AD186" s="401"/>
      <c r="AE186" s="402" t="str">
        <f t="shared" si="83"/>
        <v>Débil</v>
      </c>
      <c r="AF186" s="403" t="str">
        <f t="shared" si="67"/>
        <v>0</v>
      </c>
      <c r="AG186" s="862"/>
      <c r="AH186" s="850"/>
      <c r="AI186" s="840"/>
      <c r="AJ186" s="841"/>
      <c r="AK186" s="840"/>
      <c r="AL186" s="840"/>
      <c r="AM186" s="840"/>
      <c r="AN186" s="841"/>
      <c r="AO186" s="840"/>
      <c r="AP186" s="840"/>
      <c r="AQ186" s="843"/>
      <c r="AR186" s="840"/>
      <c r="AS186" s="840"/>
      <c r="AT186" s="845"/>
    </row>
    <row r="187" spans="2:46" s="396" customFormat="1" ht="25.5" customHeight="1" thickBot="1" x14ac:dyDescent="0.35">
      <c r="B187" s="949"/>
      <c r="C187" s="865"/>
      <c r="D187" s="867"/>
      <c r="E187" s="867"/>
      <c r="F187" s="867"/>
      <c r="G187" s="419"/>
      <c r="H187" s="386"/>
      <c r="I187" s="419"/>
      <c r="J187" s="419"/>
      <c r="K187" s="419"/>
      <c r="L187" s="419"/>
      <c r="M187" s="420"/>
      <c r="N187" s="397"/>
      <c r="O187" s="398" t="b">
        <f t="shared" si="79"/>
        <v>0</v>
      </c>
      <c r="P187" s="399"/>
      <c r="Q187" s="398" t="b">
        <f t="shared" si="80"/>
        <v>0</v>
      </c>
      <c r="R187" s="399"/>
      <c r="S187" s="398" t="b">
        <f t="shared" si="81"/>
        <v>0</v>
      </c>
      <c r="T187" s="399"/>
      <c r="U187" s="398" t="b">
        <f t="shared" si="62"/>
        <v>0</v>
      </c>
      <c r="V187" s="399"/>
      <c r="W187" s="398" t="b">
        <f t="shared" si="63"/>
        <v>0</v>
      </c>
      <c r="X187" s="399"/>
      <c r="Y187" s="398" t="b">
        <f t="shared" si="82"/>
        <v>0</v>
      </c>
      <c r="Z187" s="399"/>
      <c r="AA187" s="398" t="b">
        <f t="shared" si="64"/>
        <v>0</v>
      </c>
      <c r="AB187" s="434">
        <f t="shared" si="65"/>
        <v>0</v>
      </c>
      <c r="AC187" s="400" t="str">
        <f t="shared" si="66"/>
        <v>Débil</v>
      </c>
      <c r="AD187" s="401"/>
      <c r="AE187" s="402" t="str">
        <f t="shared" si="83"/>
        <v>Débil</v>
      </c>
      <c r="AF187" s="403" t="str">
        <f t="shared" si="67"/>
        <v>0</v>
      </c>
      <c r="AG187" s="863"/>
      <c r="AH187" s="850"/>
      <c r="AI187" s="840"/>
      <c r="AJ187" s="841"/>
      <c r="AK187" s="840"/>
      <c r="AL187" s="840"/>
      <c r="AM187" s="840"/>
      <c r="AN187" s="841"/>
      <c r="AO187" s="840"/>
      <c r="AP187" s="840"/>
      <c r="AQ187" s="844"/>
      <c r="AR187" s="840"/>
      <c r="AS187" s="840"/>
      <c r="AT187" s="845"/>
    </row>
    <row r="188" spans="2:46" s="396" customFormat="1" ht="163.5" customHeight="1" x14ac:dyDescent="0.3">
      <c r="B188" s="949">
        <v>60</v>
      </c>
      <c r="C188" s="865" t="str">
        <f>'3-IDENTIFICACIÓN DEL RIESGO'!B70</f>
        <v>Administración de Bienes y Servicios</v>
      </c>
      <c r="D188" s="867" t="str">
        <f>'3-IDENTIFICACIÓN DEL RIESGO'!E70</f>
        <v>1. Subdirección Administrativa y Financiera.
2. Secretaría General.</v>
      </c>
      <c r="E188" s="867" t="str">
        <f>'3-IDENTIFICACIÓN DEL RIESGO'!G70</f>
        <v>Incumplimiento del plan de gestión integral de residuos peligrosos.</v>
      </c>
      <c r="F188" s="867"/>
      <c r="G188" s="419" t="s">
        <v>1166</v>
      </c>
      <c r="H188" s="386" t="s">
        <v>632</v>
      </c>
      <c r="I188" s="419" t="s">
        <v>1378</v>
      </c>
      <c r="J188" s="419" t="s">
        <v>1377</v>
      </c>
      <c r="K188" s="419" t="s">
        <v>1376</v>
      </c>
      <c r="L188" s="419" t="s">
        <v>1375</v>
      </c>
      <c r="M188" s="420" t="s">
        <v>1374</v>
      </c>
      <c r="N188" s="397" t="s">
        <v>236</v>
      </c>
      <c r="O188" s="398">
        <f t="shared" si="79"/>
        <v>0</v>
      </c>
      <c r="P188" s="399" t="s">
        <v>214</v>
      </c>
      <c r="Q188" s="398">
        <f t="shared" si="80"/>
        <v>0</v>
      </c>
      <c r="R188" s="399" t="s">
        <v>206</v>
      </c>
      <c r="S188" s="398">
        <f t="shared" si="81"/>
        <v>15</v>
      </c>
      <c r="T188" s="399" t="s">
        <v>210</v>
      </c>
      <c r="U188" s="398">
        <f t="shared" si="62"/>
        <v>10</v>
      </c>
      <c r="V188" s="399" t="s">
        <v>207</v>
      </c>
      <c r="W188" s="398">
        <f t="shared" si="63"/>
        <v>15</v>
      </c>
      <c r="X188" s="399" t="s">
        <v>208</v>
      </c>
      <c r="Y188" s="398">
        <f t="shared" si="82"/>
        <v>15</v>
      </c>
      <c r="Z188" s="399" t="s">
        <v>209</v>
      </c>
      <c r="AA188" s="398">
        <f t="shared" si="64"/>
        <v>10</v>
      </c>
      <c r="AB188" s="434">
        <f t="shared" si="65"/>
        <v>65</v>
      </c>
      <c r="AC188" s="400" t="str">
        <f t="shared" si="66"/>
        <v>Débil</v>
      </c>
      <c r="AD188" s="401" t="s">
        <v>57</v>
      </c>
      <c r="AE188" s="402" t="str">
        <f t="shared" si="83"/>
        <v>Débil</v>
      </c>
      <c r="AF188" s="403" t="str">
        <f t="shared" si="67"/>
        <v>0</v>
      </c>
      <c r="AG188" s="861">
        <v>1</v>
      </c>
      <c r="AH188" s="850">
        <f>(AF188+AF189+AF190)/AG188</f>
        <v>0</v>
      </c>
      <c r="AI188" s="840" t="str">
        <f>IF(AH188&lt;50,"Débil",IF(AH188&lt;=99,"Moderado",IF(AH188=100,"Fuerte",IF(AH188="","ERROR"))))</f>
        <v>Débil</v>
      </c>
      <c r="AJ188" s="841" t="s">
        <v>162</v>
      </c>
      <c r="AK188" s="840">
        <f>IF(AI188="Débil",0,IF(AND(AI188="Moderado",AJ188="Directamente"),1,IF(AND(AI188="Moderado",AJ188="No disminuye"),0,IF(AND(AI188="Fuerte",AJ188="Directamente"),2,IF(AND(AI188="Fuerte",AJ188="No disminuye"),0)))))</f>
        <v>0</v>
      </c>
      <c r="AL188" s="840">
        <f>'4-VALORACIÓN DEL RIESGO'!P69-'5-CONTROLES'!AK188:AK190</f>
        <v>2</v>
      </c>
      <c r="AM188" s="840" t="str">
        <f>IF(AL188=5,"Casi Seguro",IF(AL188=4,"Probable",IF(AL188=3,"Posible",IF(AL188=2,"Improbable",IF(AL188=1,"Rara Vez",IF(AL188=0,"Rara Vez",IF(AL188&lt;0,"Rara Vez")))))))</f>
        <v>Improbable</v>
      </c>
      <c r="AN188" s="841" t="s">
        <v>164</v>
      </c>
      <c r="AO188" s="840">
        <f>IF(AI188="Débil",0,IF(AND(AI188="Moderado",AN188="Directamente"),1,IF(AND(AI188="Moderado",AN188="Indirectamente"),0,IF(AND(AI188="Moderado",AN188="No disminuye"),0,IF(AND(AI188="Fuerte",AN188="Directamente"),2,IF(AND(AI188="Fuerte",AN188="Indirectamente"),1,IF(AND(AI188="Fuerte",AN188="No disminuye"),0)))))))</f>
        <v>0</v>
      </c>
      <c r="AP188" s="840">
        <f>'4-VALORACIÓN DEL RIESGO'!Z69-'5-CONTROLES'!AO188:AO190</f>
        <v>5</v>
      </c>
      <c r="AQ188" s="842" t="str">
        <f>IF(AP188&lt;=1,"Insignificante",IF(AP188=2,"Menor",IF(AP188=3,"Moderado",IF(AP188=4,"Mayor",IF(AP188&gt;=5,"Catastrófico")))))</f>
        <v>Catastrófico</v>
      </c>
      <c r="AR188" s="840" t="str">
        <f t="shared" ref="AR188" si="91">IF(OR(AND(AQ188="Insignificante",AM188="Rara Vez"),AND(AQ188="Insignificante",AM188="Improbable"),AND(AQ188="Insignificante",AM188="Posible"),AND(AQ188="Menor",AM188="Rara Vez"),AND(AQ188="Menor",AM188="Improbable")),"Bajo",IF(OR(AND(AQ188="Insignificante",AM188="Probable"),AND(AQ188="Menor",AM188="Posible"),AND(AQ188="Moderado",AM188="Rara Vez"),AND(AQ188="Moderado",AM188="Improbable")),"Moderado",IF(OR(AND(AQ188="Menor",AM188="Probable"),AND(AQ188="Menor",AM188="Casi Seguro"),AND(AQ188="Mayor",AM188="Improbable"),AND(AQ188="Mayor",AM188="Rara Vez"),AND(AQ188="Moderado",AM188="Probable"),AND(AQ188="Insignificante",AM188="Casi Seguro"),AND(AQ188="Moderado",AM188="Posible")),"Alto",IF(OR(AND(AQ188="Moderado",AM188="Casi Seguro"),AND(AQ188="Mayor",AM188="Posible"),AND(AQ188="Mayor",AM188="Probable"),AND(AQ188="Mayor",AM188="Casi Seguro"),AND(AQ188="Catastrófico",AM188="Rara Vez"),AND(AQ188="Catastrófico",AM188="Improbable"),AND(AQ188="Catastrófico",AM188="Posible"),AND(AQ188="Catastrófico",AM188="Casi Seguro"),AND(AQ188="Catastrófico",AM188="Probable")),"Extremo"))))</f>
        <v>Extremo</v>
      </c>
      <c r="AS188" s="840"/>
      <c r="AT188" s="845" t="s">
        <v>9</v>
      </c>
    </row>
    <row r="189" spans="2:46" s="396" customFormat="1" ht="27" customHeight="1" x14ac:dyDescent="0.3">
      <c r="B189" s="949"/>
      <c r="C189" s="865"/>
      <c r="D189" s="867"/>
      <c r="E189" s="867"/>
      <c r="F189" s="867"/>
      <c r="G189" s="419"/>
      <c r="H189" s="386"/>
      <c r="I189" s="419"/>
      <c r="J189" s="419"/>
      <c r="K189" s="419"/>
      <c r="L189" s="419"/>
      <c r="M189" s="420"/>
      <c r="N189" s="397"/>
      <c r="O189" s="398" t="b">
        <f t="shared" si="79"/>
        <v>0</v>
      </c>
      <c r="P189" s="399"/>
      <c r="Q189" s="398" t="b">
        <f t="shared" si="80"/>
        <v>0</v>
      </c>
      <c r="R189" s="399"/>
      <c r="S189" s="398" t="b">
        <f t="shared" si="81"/>
        <v>0</v>
      </c>
      <c r="T189" s="399"/>
      <c r="U189" s="398" t="b">
        <f t="shared" si="62"/>
        <v>0</v>
      </c>
      <c r="V189" s="399"/>
      <c r="W189" s="398" t="b">
        <f t="shared" si="63"/>
        <v>0</v>
      </c>
      <c r="X189" s="399"/>
      <c r="Y189" s="398" t="b">
        <f t="shared" si="82"/>
        <v>0</v>
      </c>
      <c r="Z189" s="399"/>
      <c r="AA189" s="398" t="b">
        <f t="shared" si="64"/>
        <v>0</v>
      </c>
      <c r="AB189" s="434">
        <f t="shared" si="65"/>
        <v>0</v>
      </c>
      <c r="AC189" s="400" t="str">
        <f t="shared" si="66"/>
        <v>Débil</v>
      </c>
      <c r="AD189" s="401"/>
      <c r="AE189" s="402" t="str">
        <f t="shared" si="83"/>
        <v>Débil</v>
      </c>
      <c r="AF189" s="403" t="str">
        <f t="shared" si="67"/>
        <v>0</v>
      </c>
      <c r="AG189" s="862"/>
      <c r="AH189" s="850"/>
      <c r="AI189" s="840"/>
      <c r="AJ189" s="841"/>
      <c r="AK189" s="840"/>
      <c r="AL189" s="840"/>
      <c r="AM189" s="840"/>
      <c r="AN189" s="841"/>
      <c r="AO189" s="840"/>
      <c r="AP189" s="840"/>
      <c r="AQ189" s="843"/>
      <c r="AR189" s="840"/>
      <c r="AS189" s="840"/>
      <c r="AT189" s="845"/>
    </row>
    <row r="190" spans="2:46" s="396" customFormat="1" ht="27" customHeight="1" thickBot="1" x14ac:dyDescent="0.35">
      <c r="B190" s="949"/>
      <c r="C190" s="865"/>
      <c r="D190" s="867"/>
      <c r="E190" s="867"/>
      <c r="F190" s="867"/>
      <c r="G190" s="419"/>
      <c r="H190" s="386"/>
      <c r="I190" s="419"/>
      <c r="J190" s="419"/>
      <c r="K190" s="419"/>
      <c r="L190" s="419"/>
      <c r="M190" s="420"/>
      <c r="N190" s="397"/>
      <c r="O190" s="398" t="b">
        <f t="shared" si="79"/>
        <v>0</v>
      </c>
      <c r="P190" s="399"/>
      <c r="Q190" s="398" t="b">
        <f t="shared" si="80"/>
        <v>0</v>
      </c>
      <c r="R190" s="399"/>
      <c r="S190" s="398" t="b">
        <f t="shared" si="81"/>
        <v>0</v>
      </c>
      <c r="T190" s="399"/>
      <c r="U190" s="398" t="b">
        <f t="shared" si="62"/>
        <v>0</v>
      </c>
      <c r="V190" s="399"/>
      <c r="W190" s="398" t="b">
        <f t="shared" si="63"/>
        <v>0</v>
      </c>
      <c r="X190" s="399"/>
      <c r="Y190" s="398" t="b">
        <f t="shared" si="82"/>
        <v>0</v>
      </c>
      <c r="Z190" s="399"/>
      <c r="AA190" s="398" t="b">
        <f t="shared" si="64"/>
        <v>0</v>
      </c>
      <c r="AB190" s="434">
        <f t="shared" si="65"/>
        <v>0</v>
      </c>
      <c r="AC190" s="400" t="str">
        <f t="shared" si="66"/>
        <v>Débil</v>
      </c>
      <c r="AD190" s="401"/>
      <c r="AE190" s="402" t="str">
        <f t="shared" si="83"/>
        <v>Débil</v>
      </c>
      <c r="AF190" s="403" t="str">
        <f t="shared" si="67"/>
        <v>0</v>
      </c>
      <c r="AG190" s="863"/>
      <c r="AH190" s="850"/>
      <c r="AI190" s="840"/>
      <c r="AJ190" s="841"/>
      <c r="AK190" s="840"/>
      <c r="AL190" s="840"/>
      <c r="AM190" s="840"/>
      <c r="AN190" s="841"/>
      <c r="AO190" s="840"/>
      <c r="AP190" s="840"/>
      <c r="AQ190" s="844"/>
      <c r="AR190" s="840"/>
      <c r="AS190" s="840"/>
      <c r="AT190" s="845"/>
    </row>
    <row r="191" spans="2:46" s="396" customFormat="1" ht="163.5" customHeight="1" x14ac:dyDescent="0.3">
      <c r="B191" s="949">
        <v>61</v>
      </c>
      <c r="C191" s="865" t="str">
        <f>'3-IDENTIFICACIÓN DEL RIESGO'!B71</f>
        <v>Administración de Bienes y Servicios</v>
      </c>
      <c r="D191" s="867" t="str">
        <f>'3-IDENTIFICACIÓN DEL RIESGO'!E71</f>
        <v>1. Subdirección Administrativa y Financiera.
2. Secretaría General.</v>
      </c>
      <c r="E191" s="867" t="str">
        <f>'3-IDENTIFICACIÓN DEL RIESGO'!G71</f>
        <v>Incumplimiento de requisitos y trámites legales ambientales en la adquisición de bienes y servicios</v>
      </c>
      <c r="F191" s="867"/>
      <c r="G191" s="419" t="s">
        <v>1385</v>
      </c>
      <c r="H191" s="386" t="s">
        <v>630</v>
      </c>
      <c r="I191" s="419" t="s">
        <v>1384</v>
      </c>
      <c r="J191" s="419" t="s">
        <v>1382</v>
      </c>
      <c r="K191" s="419" t="s">
        <v>1383</v>
      </c>
      <c r="L191" s="419" t="s">
        <v>1381</v>
      </c>
      <c r="M191" s="420" t="s">
        <v>1380</v>
      </c>
      <c r="N191" s="397" t="s">
        <v>204</v>
      </c>
      <c r="O191" s="398">
        <f t="shared" si="79"/>
        <v>15</v>
      </c>
      <c r="P191" s="399" t="s">
        <v>205</v>
      </c>
      <c r="Q191" s="398">
        <f t="shared" si="80"/>
        <v>15</v>
      </c>
      <c r="R191" s="399" t="s">
        <v>206</v>
      </c>
      <c r="S191" s="398">
        <f t="shared" si="81"/>
        <v>15</v>
      </c>
      <c r="T191" s="399" t="s">
        <v>60</v>
      </c>
      <c r="U191" s="398">
        <f t="shared" si="62"/>
        <v>15</v>
      </c>
      <c r="V191" s="399" t="s">
        <v>207</v>
      </c>
      <c r="W191" s="398">
        <f t="shared" si="63"/>
        <v>15</v>
      </c>
      <c r="X191" s="399" t="s">
        <v>208</v>
      </c>
      <c r="Y191" s="398">
        <f t="shared" si="82"/>
        <v>15</v>
      </c>
      <c r="Z191" s="399" t="s">
        <v>209</v>
      </c>
      <c r="AA191" s="398">
        <f t="shared" si="64"/>
        <v>10</v>
      </c>
      <c r="AB191" s="434">
        <f t="shared" si="65"/>
        <v>100</v>
      </c>
      <c r="AC191" s="400" t="str">
        <f t="shared" si="66"/>
        <v>Fuerte</v>
      </c>
      <c r="AD191" s="401" t="s">
        <v>63</v>
      </c>
      <c r="AE191" s="402" t="str">
        <f t="shared" si="83"/>
        <v>Fuerte</v>
      </c>
      <c r="AF191" s="403" t="str">
        <f t="shared" si="67"/>
        <v>100</v>
      </c>
      <c r="AG191" s="861">
        <v>1</v>
      </c>
      <c r="AH191" s="850">
        <f>(AF191+AF192+AF193)/AG191</f>
        <v>100</v>
      </c>
      <c r="AI191" s="840" t="str">
        <f>IF(AH191&lt;50,"Débil",IF(AH191&lt;=99,"Moderado",IF(AH191=100,"Fuerte",IF(AH191="","ERROR"))))</f>
        <v>Fuerte</v>
      </c>
      <c r="AJ191" s="841" t="s">
        <v>162</v>
      </c>
      <c r="AK191" s="840">
        <f>IF(AI191="Débil",0,IF(AND(AI191="Moderado",AJ191="Directamente"),1,IF(AND(AI191="Moderado",AJ191="No disminuye"),0,IF(AND(AI191="Fuerte",AJ191="Directamente"),2,IF(AND(AI191="Fuerte",AJ191="No disminuye"),0)))))</f>
        <v>2</v>
      </c>
      <c r="AL191" s="840">
        <f>'4-VALORACIÓN DEL RIESGO'!P70-'5-CONTROLES'!AK191:AK193</f>
        <v>2</v>
      </c>
      <c r="AM191" s="840" t="str">
        <f>IF(AL191=5,"Casi Seguro",IF(AL191=4,"Probable",IF(AL191=3,"Posible",IF(AL191=2,"Improbable",IF(AL191=1,"Rara Vez",IF(AL191=0,"Rara Vez",IF(AL191&lt;0,"Rara Vez")))))))</f>
        <v>Improbable</v>
      </c>
      <c r="AN191" s="841" t="s">
        <v>164</v>
      </c>
      <c r="AO191" s="840">
        <f>IF(AI191="Débil",0,IF(AND(AI191="Moderado",AN191="Directamente"),1,IF(AND(AI191="Moderado",AN191="Indirectamente"),0,IF(AND(AI191="Moderado",AN191="No disminuye"),0,IF(AND(AI191="Fuerte",AN191="Directamente"),2,IF(AND(AI191="Fuerte",AN191="Indirectamente"),1,IF(AND(AI191="Fuerte",AN191="No disminuye"),0)))))))</f>
        <v>0</v>
      </c>
      <c r="AP191" s="840">
        <f>'4-VALORACIÓN DEL RIESGO'!Z70-'5-CONTROLES'!AO191:AO193</f>
        <v>3</v>
      </c>
      <c r="AQ191" s="842" t="str">
        <f>IF(AP191&lt;=1,"Insignificante",IF(AP191=2,"Menor",IF(AP191=3,"Moderado",IF(AP191=4,"Mayor",IF(AP191&gt;=5,"Catastrófico")))))</f>
        <v>Moderado</v>
      </c>
      <c r="AR191" s="840" t="str">
        <f t="shared" ref="AR191" si="92">IF(OR(AND(AQ191="Insignificante",AM191="Rara Vez"),AND(AQ191="Insignificante",AM191="Improbable"),AND(AQ191="Insignificante",AM191="Posible"),AND(AQ191="Menor",AM191="Rara Vez"),AND(AQ191="Menor",AM191="Improbable")),"Bajo",IF(OR(AND(AQ191="Insignificante",AM191="Probable"),AND(AQ191="Menor",AM191="Posible"),AND(AQ191="Moderado",AM191="Rara Vez"),AND(AQ191="Moderado",AM191="Improbable")),"Moderado",IF(OR(AND(AQ191="Menor",AM191="Probable"),AND(AQ191="Menor",AM191="Casi Seguro"),AND(AQ191="Mayor",AM191="Improbable"),AND(AQ191="Mayor",AM191="Rara Vez"),AND(AQ191="Moderado",AM191="Probable"),AND(AQ191="Insignificante",AM191="Casi Seguro"),AND(AQ191="Moderado",AM191="Posible")),"Alto",IF(OR(AND(AQ191="Moderado",AM191="Casi Seguro"),AND(AQ191="Mayor",AM191="Posible"),AND(AQ191="Mayor",AM191="Probable"),AND(AQ191="Mayor",AM191="Casi Seguro"),AND(AQ191="Catastrófico",AM191="Rara Vez"),AND(AQ191="Catastrófico",AM191="Improbable"),AND(AQ191="Catastrófico",AM191="Posible"),AND(AQ191="Catastrófico",AM191="Casi Seguro"),AND(AQ191="Catastrófico",AM191="Probable")),"Extremo"))))</f>
        <v>Moderado</v>
      </c>
      <c r="AS191" s="840"/>
      <c r="AT191" s="845" t="s">
        <v>9</v>
      </c>
    </row>
    <row r="192" spans="2:46" s="396" customFormat="1" ht="28.5" customHeight="1" x14ac:dyDescent="0.3">
      <c r="B192" s="949"/>
      <c r="C192" s="865"/>
      <c r="D192" s="867"/>
      <c r="E192" s="867"/>
      <c r="F192" s="867"/>
      <c r="G192" s="419"/>
      <c r="H192" s="386"/>
      <c r="I192" s="419"/>
      <c r="J192" s="419"/>
      <c r="K192" s="419"/>
      <c r="L192" s="419"/>
      <c r="M192" s="420"/>
      <c r="N192" s="397"/>
      <c r="O192" s="398" t="b">
        <f t="shared" si="79"/>
        <v>0</v>
      </c>
      <c r="P192" s="399"/>
      <c r="Q192" s="398" t="b">
        <f t="shared" si="80"/>
        <v>0</v>
      </c>
      <c r="R192" s="399"/>
      <c r="S192" s="398" t="b">
        <f t="shared" si="81"/>
        <v>0</v>
      </c>
      <c r="T192" s="399"/>
      <c r="U192" s="398" t="b">
        <f t="shared" si="62"/>
        <v>0</v>
      </c>
      <c r="V192" s="399"/>
      <c r="W192" s="398" t="b">
        <f t="shared" si="63"/>
        <v>0</v>
      </c>
      <c r="X192" s="399"/>
      <c r="Y192" s="398" t="b">
        <f t="shared" si="82"/>
        <v>0</v>
      </c>
      <c r="Z192" s="399"/>
      <c r="AA192" s="398" t="b">
        <f t="shared" si="64"/>
        <v>0</v>
      </c>
      <c r="AB192" s="434">
        <f t="shared" si="65"/>
        <v>0</v>
      </c>
      <c r="AC192" s="400" t="str">
        <f t="shared" si="66"/>
        <v>Débil</v>
      </c>
      <c r="AD192" s="401"/>
      <c r="AE192" s="402" t="str">
        <f t="shared" si="83"/>
        <v>Débil</v>
      </c>
      <c r="AF192" s="403" t="str">
        <f t="shared" si="67"/>
        <v>0</v>
      </c>
      <c r="AG192" s="862"/>
      <c r="AH192" s="850"/>
      <c r="AI192" s="840"/>
      <c r="AJ192" s="841"/>
      <c r="AK192" s="840"/>
      <c r="AL192" s="840"/>
      <c r="AM192" s="840"/>
      <c r="AN192" s="841"/>
      <c r="AO192" s="840"/>
      <c r="AP192" s="840"/>
      <c r="AQ192" s="843"/>
      <c r="AR192" s="840"/>
      <c r="AS192" s="840"/>
      <c r="AT192" s="845"/>
    </row>
    <row r="193" spans="2:46" s="396" customFormat="1" ht="28.5" customHeight="1" thickBot="1" x14ac:dyDescent="0.35">
      <c r="B193" s="949"/>
      <c r="C193" s="865"/>
      <c r="D193" s="867"/>
      <c r="E193" s="867"/>
      <c r="F193" s="867"/>
      <c r="G193" s="419"/>
      <c r="H193" s="386"/>
      <c r="I193" s="419"/>
      <c r="J193" s="419"/>
      <c r="K193" s="419"/>
      <c r="L193" s="419"/>
      <c r="M193" s="420"/>
      <c r="N193" s="397"/>
      <c r="O193" s="398" t="b">
        <f t="shared" si="79"/>
        <v>0</v>
      </c>
      <c r="P193" s="399"/>
      <c r="Q193" s="398" t="b">
        <f t="shared" si="80"/>
        <v>0</v>
      </c>
      <c r="R193" s="399"/>
      <c r="S193" s="398" t="b">
        <f t="shared" si="81"/>
        <v>0</v>
      </c>
      <c r="T193" s="399"/>
      <c r="U193" s="398" t="b">
        <f t="shared" si="62"/>
        <v>0</v>
      </c>
      <c r="V193" s="399"/>
      <c r="W193" s="398" t="b">
        <f t="shared" si="63"/>
        <v>0</v>
      </c>
      <c r="X193" s="399"/>
      <c r="Y193" s="398" t="b">
        <f t="shared" si="82"/>
        <v>0</v>
      </c>
      <c r="Z193" s="399"/>
      <c r="AA193" s="398" t="b">
        <f t="shared" si="64"/>
        <v>0</v>
      </c>
      <c r="AB193" s="434">
        <f t="shared" si="65"/>
        <v>0</v>
      </c>
      <c r="AC193" s="400" t="str">
        <f t="shared" si="66"/>
        <v>Débil</v>
      </c>
      <c r="AD193" s="401"/>
      <c r="AE193" s="402" t="str">
        <f t="shared" si="83"/>
        <v>Débil</v>
      </c>
      <c r="AF193" s="403" t="str">
        <f t="shared" si="67"/>
        <v>0</v>
      </c>
      <c r="AG193" s="863"/>
      <c r="AH193" s="850"/>
      <c r="AI193" s="840"/>
      <c r="AJ193" s="841"/>
      <c r="AK193" s="840"/>
      <c r="AL193" s="840"/>
      <c r="AM193" s="840"/>
      <c r="AN193" s="841"/>
      <c r="AO193" s="840"/>
      <c r="AP193" s="840"/>
      <c r="AQ193" s="844"/>
      <c r="AR193" s="840"/>
      <c r="AS193" s="840"/>
      <c r="AT193" s="845"/>
    </row>
    <row r="194" spans="2:46" s="396" customFormat="1" ht="163.5" customHeight="1" x14ac:dyDescent="0.3">
      <c r="B194" s="949">
        <v>62</v>
      </c>
      <c r="C194" s="865" t="str">
        <f>'3-IDENTIFICACIÓN DEL RIESGO'!B72</f>
        <v>Administración de Bienes y Servicios</v>
      </c>
      <c r="D194" s="867" t="str">
        <f>'3-IDENTIFICACIÓN DEL RIESGO'!E72</f>
        <v>1. Subdirección Administrativa y Financiera.
2. Secretaría General.</v>
      </c>
      <c r="E194" s="867" t="str">
        <f>'3-IDENTIFICACIÓN DEL RIESGO'!G72</f>
        <v>Desactualización del Sistema de Gestión Ambiental con requisitos legales ambientales.</v>
      </c>
      <c r="F194" s="867"/>
      <c r="G194" s="419" t="s">
        <v>1166</v>
      </c>
      <c r="H194" s="386" t="s">
        <v>633</v>
      </c>
      <c r="I194" s="419" t="s">
        <v>1390</v>
      </c>
      <c r="J194" s="419" t="s">
        <v>1389</v>
      </c>
      <c r="K194" s="419" t="s">
        <v>1388</v>
      </c>
      <c r="L194" s="419" t="s">
        <v>1387</v>
      </c>
      <c r="M194" s="420" t="s">
        <v>1386</v>
      </c>
      <c r="N194" s="397" t="s">
        <v>236</v>
      </c>
      <c r="O194" s="398">
        <f t="shared" si="79"/>
        <v>0</v>
      </c>
      <c r="P194" s="399" t="s">
        <v>214</v>
      </c>
      <c r="Q194" s="398">
        <f t="shared" si="80"/>
        <v>0</v>
      </c>
      <c r="R194" s="399" t="s">
        <v>239</v>
      </c>
      <c r="S194" s="398">
        <f t="shared" si="81"/>
        <v>0</v>
      </c>
      <c r="T194" s="399" t="s">
        <v>210</v>
      </c>
      <c r="U194" s="398">
        <f t="shared" si="62"/>
        <v>10</v>
      </c>
      <c r="V194" s="399" t="s">
        <v>243</v>
      </c>
      <c r="W194" s="398">
        <f t="shared" si="63"/>
        <v>0</v>
      </c>
      <c r="X194" s="399" t="s">
        <v>212</v>
      </c>
      <c r="Y194" s="398">
        <f t="shared" si="82"/>
        <v>0</v>
      </c>
      <c r="Z194" s="399" t="s">
        <v>211</v>
      </c>
      <c r="AA194" s="398">
        <f t="shared" si="64"/>
        <v>5</v>
      </c>
      <c r="AB194" s="434">
        <f t="shared" si="65"/>
        <v>15</v>
      </c>
      <c r="AC194" s="400" t="str">
        <f t="shared" si="66"/>
        <v>Débil</v>
      </c>
      <c r="AD194" s="401" t="s">
        <v>57</v>
      </c>
      <c r="AE194" s="402" t="str">
        <f t="shared" si="83"/>
        <v>Débil</v>
      </c>
      <c r="AF194" s="403" t="str">
        <f t="shared" si="67"/>
        <v>0</v>
      </c>
      <c r="AG194" s="861">
        <v>1</v>
      </c>
      <c r="AH194" s="850">
        <f>(AF194+AF195+AF196)/AG194</f>
        <v>0</v>
      </c>
      <c r="AI194" s="840" t="str">
        <f>IF(AH194&lt;50,"Débil",IF(AH194&lt;=99,"Moderado",IF(AH194=100,"Fuerte",IF(AH194="","ERROR"))))</f>
        <v>Débil</v>
      </c>
      <c r="AJ194" s="841" t="s">
        <v>162</v>
      </c>
      <c r="AK194" s="840">
        <f>IF(AI194="Débil",0,IF(AND(AI194="Moderado",AJ194="Directamente"),1,IF(AND(AI194="Moderado",AJ194="No disminuye"),0,IF(AND(AI194="Fuerte",AJ194="Directamente"),2,IF(AND(AI194="Fuerte",AJ194="No disminuye"),0)))))</f>
        <v>0</v>
      </c>
      <c r="AL194" s="840">
        <f>'4-VALORACIÓN DEL RIESGO'!P71-'5-CONTROLES'!AK194:AK196</f>
        <v>2</v>
      </c>
      <c r="AM194" s="840" t="str">
        <f>IF(AL194=5,"Casi Seguro",IF(AL194=4,"Probable",IF(AL194=3,"Posible",IF(AL194=2,"Improbable",IF(AL194=1,"Rara Vez",IF(AL194=0,"Rara Vez",IF(AL194&lt;0,"Rara Vez")))))))</f>
        <v>Improbable</v>
      </c>
      <c r="AN194" s="841" t="s">
        <v>164</v>
      </c>
      <c r="AO194" s="840">
        <f>IF(AI194="Débil",0,IF(AND(AI194="Moderado",AN194="Directamente"),1,IF(AND(AI194="Moderado",AN194="Indirectamente"),0,IF(AND(AI194="Moderado",AN194="No disminuye"),0,IF(AND(AI194="Fuerte",AN194="Directamente"),2,IF(AND(AI194="Fuerte",AN194="Indirectamente"),1,IF(AND(AI194="Fuerte",AN194="No disminuye"),0)))))))</f>
        <v>0</v>
      </c>
      <c r="AP194" s="840">
        <f>'4-VALORACIÓN DEL RIESGO'!Z71-'5-CONTROLES'!AO194:AO196</f>
        <v>5</v>
      </c>
      <c r="AQ194" s="842" t="str">
        <f>IF(AP194&lt;=1,"Insignificante",IF(AP194=2,"Menor",IF(AP194=3,"Moderado",IF(AP194=4,"Mayor",IF(AP194&gt;=5,"Catastrófico")))))</f>
        <v>Catastrófico</v>
      </c>
      <c r="AR194" s="840" t="str">
        <f t="shared" ref="AR194" si="93">IF(OR(AND(AQ194="Insignificante",AM194="Rara Vez"),AND(AQ194="Insignificante",AM194="Improbable"),AND(AQ194="Insignificante",AM194="Posible"),AND(AQ194="Menor",AM194="Rara Vez"),AND(AQ194="Menor",AM194="Improbable")),"Bajo",IF(OR(AND(AQ194="Insignificante",AM194="Probable"),AND(AQ194="Menor",AM194="Posible"),AND(AQ194="Moderado",AM194="Rara Vez"),AND(AQ194="Moderado",AM194="Improbable")),"Moderado",IF(OR(AND(AQ194="Menor",AM194="Probable"),AND(AQ194="Menor",AM194="Casi Seguro"),AND(AQ194="Mayor",AM194="Improbable"),AND(AQ194="Mayor",AM194="Rara Vez"),AND(AQ194="Moderado",AM194="Probable"),AND(AQ194="Insignificante",AM194="Casi Seguro"),AND(AQ194="Moderado",AM194="Posible")),"Alto",IF(OR(AND(AQ194="Moderado",AM194="Casi Seguro"),AND(AQ194="Mayor",AM194="Posible"),AND(AQ194="Mayor",AM194="Probable"),AND(AQ194="Mayor",AM194="Casi Seguro"),AND(AQ194="Catastrófico",AM194="Rara Vez"),AND(AQ194="Catastrófico",AM194="Improbable"),AND(AQ194="Catastrófico",AM194="Posible"),AND(AQ194="Catastrófico",AM194="Casi Seguro"),AND(AQ194="Catastrófico",AM194="Probable")),"Extremo"))))</f>
        <v>Extremo</v>
      </c>
      <c r="AS194" s="840"/>
      <c r="AT194" s="845" t="s">
        <v>9</v>
      </c>
    </row>
    <row r="195" spans="2:46" s="396" customFormat="1" ht="24" customHeight="1" x14ac:dyDescent="0.3">
      <c r="B195" s="949"/>
      <c r="C195" s="865"/>
      <c r="D195" s="867"/>
      <c r="E195" s="867"/>
      <c r="F195" s="867"/>
      <c r="G195" s="419"/>
      <c r="H195" s="386"/>
      <c r="I195" s="419"/>
      <c r="J195" s="419"/>
      <c r="K195" s="419"/>
      <c r="L195" s="419"/>
      <c r="M195" s="420"/>
      <c r="N195" s="397"/>
      <c r="O195" s="398" t="b">
        <f t="shared" si="79"/>
        <v>0</v>
      </c>
      <c r="P195" s="399"/>
      <c r="Q195" s="398" t="b">
        <f t="shared" si="80"/>
        <v>0</v>
      </c>
      <c r="R195" s="399"/>
      <c r="S195" s="398" t="b">
        <f t="shared" si="81"/>
        <v>0</v>
      </c>
      <c r="T195" s="399"/>
      <c r="U195" s="398" t="b">
        <f t="shared" si="62"/>
        <v>0</v>
      </c>
      <c r="V195" s="399"/>
      <c r="W195" s="398" t="b">
        <f t="shared" si="63"/>
        <v>0</v>
      </c>
      <c r="X195" s="399"/>
      <c r="Y195" s="398" t="b">
        <f t="shared" si="82"/>
        <v>0</v>
      </c>
      <c r="Z195" s="399"/>
      <c r="AA195" s="398" t="b">
        <f t="shared" si="64"/>
        <v>0</v>
      </c>
      <c r="AB195" s="434">
        <f t="shared" si="65"/>
        <v>0</v>
      </c>
      <c r="AC195" s="400" t="str">
        <f t="shared" si="66"/>
        <v>Débil</v>
      </c>
      <c r="AD195" s="401"/>
      <c r="AE195" s="402" t="str">
        <f t="shared" si="83"/>
        <v>Débil</v>
      </c>
      <c r="AF195" s="403" t="str">
        <f t="shared" si="67"/>
        <v>0</v>
      </c>
      <c r="AG195" s="862"/>
      <c r="AH195" s="850"/>
      <c r="AI195" s="840"/>
      <c r="AJ195" s="841"/>
      <c r="AK195" s="840"/>
      <c r="AL195" s="840"/>
      <c r="AM195" s="840"/>
      <c r="AN195" s="841"/>
      <c r="AO195" s="840"/>
      <c r="AP195" s="840"/>
      <c r="AQ195" s="843"/>
      <c r="AR195" s="840"/>
      <c r="AS195" s="840"/>
      <c r="AT195" s="845"/>
    </row>
    <row r="196" spans="2:46" s="396" customFormat="1" ht="24" customHeight="1" thickBot="1" x14ac:dyDescent="0.35">
      <c r="B196" s="949"/>
      <c r="C196" s="865"/>
      <c r="D196" s="867"/>
      <c r="E196" s="867"/>
      <c r="F196" s="867"/>
      <c r="G196" s="419"/>
      <c r="H196" s="386"/>
      <c r="I196" s="419"/>
      <c r="J196" s="419"/>
      <c r="K196" s="419"/>
      <c r="L196" s="419"/>
      <c r="M196" s="420"/>
      <c r="N196" s="397"/>
      <c r="O196" s="398" t="b">
        <f t="shared" si="79"/>
        <v>0</v>
      </c>
      <c r="P196" s="399"/>
      <c r="Q196" s="398" t="b">
        <f t="shared" si="80"/>
        <v>0</v>
      </c>
      <c r="R196" s="399"/>
      <c r="S196" s="398" t="b">
        <f t="shared" si="81"/>
        <v>0</v>
      </c>
      <c r="T196" s="399"/>
      <c r="U196" s="398" t="b">
        <f t="shared" si="62"/>
        <v>0</v>
      </c>
      <c r="V196" s="399"/>
      <c r="W196" s="398" t="b">
        <f t="shared" si="63"/>
        <v>0</v>
      </c>
      <c r="X196" s="399"/>
      <c r="Y196" s="398" t="b">
        <f t="shared" si="82"/>
        <v>0</v>
      </c>
      <c r="Z196" s="399"/>
      <c r="AA196" s="398" t="b">
        <f t="shared" si="64"/>
        <v>0</v>
      </c>
      <c r="AB196" s="434">
        <f t="shared" si="65"/>
        <v>0</v>
      </c>
      <c r="AC196" s="400" t="str">
        <f t="shared" si="66"/>
        <v>Débil</v>
      </c>
      <c r="AD196" s="401"/>
      <c r="AE196" s="402" t="str">
        <f t="shared" si="83"/>
        <v>Débil</v>
      </c>
      <c r="AF196" s="403" t="str">
        <f t="shared" si="67"/>
        <v>0</v>
      </c>
      <c r="AG196" s="863"/>
      <c r="AH196" s="850"/>
      <c r="AI196" s="840"/>
      <c r="AJ196" s="841"/>
      <c r="AK196" s="840"/>
      <c r="AL196" s="840"/>
      <c r="AM196" s="840"/>
      <c r="AN196" s="841"/>
      <c r="AO196" s="840"/>
      <c r="AP196" s="840"/>
      <c r="AQ196" s="844"/>
      <c r="AR196" s="840"/>
      <c r="AS196" s="840"/>
      <c r="AT196" s="845"/>
    </row>
    <row r="197" spans="2:46" s="396" customFormat="1" ht="163.5" customHeight="1" x14ac:dyDescent="0.3">
      <c r="B197" s="949">
        <v>63</v>
      </c>
      <c r="C197" s="865" t="str">
        <f>'3-IDENTIFICACIÓN DEL RIESGO'!B73</f>
        <v>Administración de Bienes y Servicios</v>
      </c>
      <c r="D197" s="867" t="str">
        <f>'3-IDENTIFICACIÓN DEL RIESGO'!E73</f>
        <v>1. Subdirección Administrativa y Financiera.
2. Secretaría General.</v>
      </c>
      <c r="E197" s="867" t="str">
        <f>'3-IDENTIFICACIÓN DEL RIESGO'!G73</f>
        <v>Disposición de residuos sin cumplir las prácticas establecidas en la entidad</v>
      </c>
      <c r="F197" s="867"/>
      <c r="G197" s="419" t="s">
        <v>1166</v>
      </c>
      <c r="H197" s="386" t="s">
        <v>630</v>
      </c>
      <c r="I197" s="419" t="s">
        <v>1396</v>
      </c>
      <c r="J197" s="419" t="s">
        <v>1395</v>
      </c>
      <c r="K197" s="419" t="s">
        <v>1394</v>
      </c>
      <c r="L197" s="419" t="s">
        <v>1393</v>
      </c>
      <c r="M197" s="420" t="s">
        <v>1392</v>
      </c>
      <c r="N197" s="397" t="s">
        <v>204</v>
      </c>
      <c r="O197" s="398">
        <f t="shared" si="79"/>
        <v>15</v>
      </c>
      <c r="P197" s="399" t="s">
        <v>214</v>
      </c>
      <c r="Q197" s="398">
        <f t="shared" si="80"/>
        <v>0</v>
      </c>
      <c r="R197" s="399" t="s">
        <v>239</v>
      </c>
      <c r="S197" s="398">
        <f t="shared" si="81"/>
        <v>0</v>
      </c>
      <c r="T197" s="399" t="s">
        <v>210</v>
      </c>
      <c r="U197" s="398">
        <f t="shared" si="62"/>
        <v>10</v>
      </c>
      <c r="V197" s="399" t="s">
        <v>207</v>
      </c>
      <c r="W197" s="398">
        <f t="shared" si="63"/>
        <v>15</v>
      </c>
      <c r="X197" s="399" t="s">
        <v>212</v>
      </c>
      <c r="Y197" s="398">
        <f t="shared" si="82"/>
        <v>0</v>
      </c>
      <c r="Z197" s="399" t="s">
        <v>209</v>
      </c>
      <c r="AA197" s="398">
        <f t="shared" si="64"/>
        <v>10</v>
      </c>
      <c r="AB197" s="434">
        <f t="shared" si="65"/>
        <v>50</v>
      </c>
      <c r="AC197" s="400" t="str">
        <f t="shared" si="66"/>
        <v>Débil</v>
      </c>
      <c r="AD197" s="401" t="s">
        <v>63</v>
      </c>
      <c r="AE197" s="402" t="str">
        <f t="shared" si="83"/>
        <v>Débil</v>
      </c>
      <c r="AF197" s="403" t="str">
        <f t="shared" si="67"/>
        <v>0</v>
      </c>
      <c r="AG197" s="861">
        <v>1</v>
      </c>
      <c r="AH197" s="850">
        <f>(AF197+AF198+AF199)/AG197</f>
        <v>0</v>
      </c>
      <c r="AI197" s="840" t="str">
        <f>IF(AH197&lt;50,"Débil",IF(AH197&lt;=99,"Moderado",IF(AH197=100,"Fuerte",IF(AH197="","ERROR"))))</f>
        <v>Débil</v>
      </c>
      <c r="AJ197" s="841" t="s">
        <v>162</v>
      </c>
      <c r="AK197" s="840">
        <f>IF(AI197="Débil",0,IF(AND(AI197="Moderado",AJ197="Directamente"),1,IF(AND(AI197="Moderado",AJ197="No disminuye"),0,IF(AND(AI197="Fuerte",AJ197="Directamente"),2,IF(AND(AI197="Fuerte",AJ197="No disminuye"),0)))))</f>
        <v>0</v>
      </c>
      <c r="AL197" s="840">
        <f>'4-VALORACIÓN DEL RIESGO'!P72-'5-CONTROLES'!AK197:AK199</f>
        <v>5</v>
      </c>
      <c r="AM197" s="840" t="str">
        <f>IF(AL197=5,"Casi Seguro",IF(AL197=4,"Probable",IF(AL197=3,"Posible",IF(AL197=2,"Improbable",IF(AL197=1,"Rara Vez",IF(AL197=0,"Rara Vez",IF(AL197&lt;0,"Rara Vez")))))))</f>
        <v>Casi Seguro</v>
      </c>
      <c r="AN197" s="841" t="s">
        <v>164</v>
      </c>
      <c r="AO197" s="840">
        <f>IF(AI197="Débil",0,IF(AND(AI197="Moderado",AN197="Directamente"),1,IF(AND(AI197="Moderado",AN197="Indirectamente"),0,IF(AND(AI197="Moderado",AN197="No disminuye"),0,IF(AND(AI197="Fuerte",AN197="Directamente"),2,IF(AND(AI197="Fuerte",AN197="Indirectamente"),1,IF(AND(AI197="Fuerte",AN197="No disminuye"),0)))))))</f>
        <v>0</v>
      </c>
      <c r="AP197" s="840">
        <f>'4-VALORACIÓN DEL RIESGO'!Z72-'5-CONTROLES'!AO197:AO199</f>
        <v>3</v>
      </c>
      <c r="AQ197" s="842" t="str">
        <f>IF(AP197&lt;=1,"Insignificante",IF(AP197=2,"Menor",IF(AP197=3,"Moderado",IF(AP197=4,"Mayor",IF(AP197&gt;=5,"Catastrófico")))))</f>
        <v>Moderado</v>
      </c>
      <c r="AR197" s="840" t="str">
        <f t="shared" ref="AR197" si="94">IF(OR(AND(AQ197="Insignificante",AM197="Rara Vez"),AND(AQ197="Insignificante",AM197="Improbable"),AND(AQ197="Insignificante",AM197="Posible"),AND(AQ197="Menor",AM197="Rara Vez"),AND(AQ197="Menor",AM197="Improbable")),"Bajo",IF(OR(AND(AQ197="Insignificante",AM197="Probable"),AND(AQ197="Menor",AM197="Posible"),AND(AQ197="Moderado",AM197="Rara Vez"),AND(AQ197="Moderado",AM197="Improbable")),"Moderado",IF(OR(AND(AQ197="Menor",AM197="Probable"),AND(AQ197="Menor",AM197="Casi Seguro"),AND(AQ197="Mayor",AM197="Improbable"),AND(AQ197="Mayor",AM197="Rara Vez"),AND(AQ197="Moderado",AM197="Probable"),AND(AQ197="Insignificante",AM197="Casi Seguro"),AND(AQ197="Moderado",AM197="Posible")),"Alto",IF(OR(AND(AQ197="Moderado",AM197="Casi Seguro"),AND(AQ197="Mayor",AM197="Posible"),AND(AQ197="Mayor",AM197="Probable"),AND(AQ197="Mayor",AM197="Casi Seguro"),AND(AQ197="Catastrófico",AM197="Rara Vez"),AND(AQ197="Catastrófico",AM197="Improbable"),AND(AQ197="Catastrófico",AM197="Posible"),AND(AQ197="Catastrófico",AM197="Casi Seguro"),AND(AQ197="Catastrófico",AM197="Probable")),"Extremo"))))</f>
        <v>Extremo</v>
      </c>
      <c r="AS197" s="840"/>
      <c r="AT197" s="845" t="s">
        <v>9</v>
      </c>
    </row>
    <row r="198" spans="2:46" s="396" customFormat="1" ht="27" customHeight="1" x14ac:dyDescent="0.3">
      <c r="B198" s="949"/>
      <c r="C198" s="865"/>
      <c r="D198" s="867"/>
      <c r="E198" s="867"/>
      <c r="F198" s="867"/>
      <c r="G198" s="419"/>
      <c r="H198" s="386"/>
      <c r="I198" s="419"/>
      <c r="J198" s="419"/>
      <c r="K198" s="419"/>
      <c r="L198" s="419"/>
      <c r="M198" s="420"/>
      <c r="N198" s="397"/>
      <c r="O198" s="398" t="b">
        <f t="shared" si="79"/>
        <v>0</v>
      </c>
      <c r="P198" s="399"/>
      <c r="Q198" s="398" t="b">
        <f t="shared" si="80"/>
        <v>0</v>
      </c>
      <c r="R198" s="399"/>
      <c r="S198" s="398" t="b">
        <f t="shared" si="81"/>
        <v>0</v>
      </c>
      <c r="T198" s="399"/>
      <c r="U198" s="398" t="b">
        <f t="shared" ref="U198:U241" si="95">IF(T198="Prevenir",15,IF(T198="Detectar",10,IF(T198="No es un control",0)))</f>
        <v>0</v>
      </c>
      <c r="V198" s="399"/>
      <c r="W198" s="398" t="b">
        <f t="shared" ref="W198:W241" si="96">IF(V198="Confiable",15,IF(V198="No confiable",0))</f>
        <v>0</v>
      </c>
      <c r="X198" s="399"/>
      <c r="Y198" s="398" t="b">
        <f t="shared" si="82"/>
        <v>0</v>
      </c>
      <c r="Z198" s="399"/>
      <c r="AA198" s="398" t="b">
        <f t="shared" ref="AA198:AA241" si="97">IF(Z198="Completa",10,IF(Z198="Incompleta",5,IF(Z198="No existe",0)))</f>
        <v>0</v>
      </c>
      <c r="AB198" s="434">
        <f t="shared" ref="AB198:AB241" si="98">O198+Q198+S198+U198+W198+Y198+AA198</f>
        <v>0</v>
      </c>
      <c r="AC198" s="400" t="str">
        <f t="shared" ref="AC198:AC241" si="99">IF(AB198&lt;86,"Débil",(IF(AB198&lt;96,"Moderado","Fuerte")))</f>
        <v>Débil</v>
      </c>
      <c r="AD198" s="401"/>
      <c r="AE198" s="402" t="str">
        <f t="shared" si="83"/>
        <v>Débil</v>
      </c>
      <c r="AF198" s="403" t="str">
        <f t="shared" ref="AF198:AF241" si="100">IF(AE198="Fuerte","100",IF(AE198="Moderado","50",IF(AE198="Débil","0")))</f>
        <v>0</v>
      </c>
      <c r="AG198" s="862"/>
      <c r="AH198" s="850"/>
      <c r="AI198" s="840"/>
      <c r="AJ198" s="841"/>
      <c r="AK198" s="840"/>
      <c r="AL198" s="840"/>
      <c r="AM198" s="840"/>
      <c r="AN198" s="841"/>
      <c r="AO198" s="840"/>
      <c r="AP198" s="840"/>
      <c r="AQ198" s="843"/>
      <c r="AR198" s="840"/>
      <c r="AS198" s="840"/>
      <c r="AT198" s="845"/>
    </row>
    <row r="199" spans="2:46" s="396" customFormat="1" ht="27" customHeight="1" thickBot="1" x14ac:dyDescent="0.35">
      <c r="B199" s="949"/>
      <c r="C199" s="865"/>
      <c r="D199" s="867"/>
      <c r="E199" s="867"/>
      <c r="F199" s="867"/>
      <c r="G199" s="419"/>
      <c r="H199" s="386"/>
      <c r="I199" s="419"/>
      <c r="J199" s="419"/>
      <c r="K199" s="419"/>
      <c r="L199" s="419"/>
      <c r="M199" s="420"/>
      <c r="N199" s="397"/>
      <c r="O199" s="398" t="b">
        <f t="shared" si="79"/>
        <v>0</v>
      </c>
      <c r="P199" s="399"/>
      <c r="Q199" s="398" t="b">
        <f t="shared" si="80"/>
        <v>0</v>
      </c>
      <c r="R199" s="399"/>
      <c r="S199" s="398" t="b">
        <f t="shared" si="81"/>
        <v>0</v>
      </c>
      <c r="T199" s="399"/>
      <c r="U199" s="398" t="b">
        <f t="shared" si="95"/>
        <v>0</v>
      </c>
      <c r="V199" s="399"/>
      <c r="W199" s="398" t="b">
        <f t="shared" si="96"/>
        <v>0</v>
      </c>
      <c r="X199" s="399"/>
      <c r="Y199" s="398" t="b">
        <f t="shared" si="82"/>
        <v>0</v>
      </c>
      <c r="Z199" s="399"/>
      <c r="AA199" s="398" t="b">
        <f t="shared" si="97"/>
        <v>0</v>
      </c>
      <c r="AB199" s="434">
        <f t="shared" si="98"/>
        <v>0</v>
      </c>
      <c r="AC199" s="400" t="str">
        <f t="shared" si="99"/>
        <v>Débil</v>
      </c>
      <c r="AD199" s="401"/>
      <c r="AE199" s="402" t="str">
        <f t="shared" si="83"/>
        <v>Débil</v>
      </c>
      <c r="AF199" s="403" t="str">
        <f t="shared" si="100"/>
        <v>0</v>
      </c>
      <c r="AG199" s="863"/>
      <c r="AH199" s="850"/>
      <c r="AI199" s="840"/>
      <c r="AJ199" s="841"/>
      <c r="AK199" s="840"/>
      <c r="AL199" s="840"/>
      <c r="AM199" s="840"/>
      <c r="AN199" s="841"/>
      <c r="AO199" s="840"/>
      <c r="AP199" s="840"/>
      <c r="AQ199" s="844"/>
      <c r="AR199" s="840"/>
      <c r="AS199" s="840"/>
      <c r="AT199" s="845"/>
    </row>
    <row r="200" spans="2:46" s="396" customFormat="1" ht="163.5" customHeight="1" x14ac:dyDescent="0.3">
      <c r="B200" s="949">
        <v>64</v>
      </c>
      <c r="C200" s="865" t="str">
        <f>'3-IDENTIFICACIÓN DEL RIESGO'!B74</f>
        <v>Gestión Financiera</v>
      </c>
      <c r="D200" s="867" t="str">
        <f>'3-IDENTIFICACIÓN DEL RIESGO'!E74</f>
        <v xml:space="preserve">1. Secretaría General.
2. Subdirección Administrativa y Financiera.
3. Subdirección de Administración de Tierras de la Nación.
4. Oficina de Planeación </v>
      </c>
      <c r="E200" s="867" t="str">
        <f>'3-IDENTIFICACIÓN DEL RIESGO'!G74</f>
        <v>Registro de gastos y pagos sin cumplimiento de requisitos legales</v>
      </c>
      <c r="F200" s="867"/>
      <c r="G200" s="419" t="s">
        <v>1166</v>
      </c>
      <c r="H200" s="386" t="s">
        <v>635</v>
      </c>
      <c r="I200" s="419" t="s">
        <v>1402</v>
      </c>
      <c r="J200" s="419" t="s">
        <v>1401</v>
      </c>
      <c r="K200" s="419" t="s">
        <v>1168</v>
      </c>
      <c r="L200" s="419" t="s">
        <v>1400</v>
      </c>
      <c r="M200" s="420" t="s">
        <v>1399</v>
      </c>
      <c r="N200" s="397" t="s">
        <v>204</v>
      </c>
      <c r="O200" s="398">
        <f t="shared" si="79"/>
        <v>15</v>
      </c>
      <c r="P200" s="399" t="s">
        <v>214</v>
      </c>
      <c r="Q200" s="398">
        <f t="shared" si="80"/>
        <v>0</v>
      </c>
      <c r="R200" s="399" t="s">
        <v>206</v>
      </c>
      <c r="S200" s="398">
        <f t="shared" si="81"/>
        <v>15</v>
      </c>
      <c r="T200" s="399" t="s">
        <v>60</v>
      </c>
      <c r="U200" s="398">
        <f t="shared" si="95"/>
        <v>15</v>
      </c>
      <c r="V200" s="399" t="s">
        <v>207</v>
      </c>
      <c r="W200" s="398">
        <f t="shared" si="96"/>
        <v>15</v>
      </c>
      <c r="X200" s="399" t="s">
        <v>208</v>
      </c>
      <c r="Y200" s="398">
        <f t="shared" si="82"/>
        <v>15</v>
      </c>
      <c r="Z200" s="399" t="s">
        <v>209</v>
      </c>
      <c r="AA200" s="398">
        <f t="shared" si="97"/>
        <v>10</v>
      </c>
      <c r="AB200" s="434">
        <f t="shared" si="98"/>
        <v>85</v>
      </c>
      <c r="AC200" s="400" t="str">
        <f t="shared" si="99"/>
        <v>Débil</v>
      </c>
      <c r="AD200" s="401" t="s">
        <v>63</v>
      </c>
      <c r="AE200" s="402" t="str">
        <f t="shared" si="83"/>
        <v>Débil</v>
      </c>
      <c r="AF200" s="403" t="str">
        <f t="shared" si="100"/>
        <v>0</v>
      </c>
      <c r="AG200" s="861">
        <v>1</v>
      </c>
      <c r="AH200" s="850">
        <f>(AF200+AF201+AF202)/AG200</f>
        <v>0</v>
      </c>
      <c r="AI200" s="840" t="str">
        <f>IF(AH200&lt;50,"Débil",IF(AH200&lt;=99,"Moderado",IF(AH200=100,"Fuerte",IF(AH200="","ERROR"))))</f>
        <v>Débil</v>
      </c>
      <c r="AJ200" s="841" t="s">
        <v>162</v>
      </c>
      <c r="AK200" s="840">
        <f>IF(AI200="Débil",0,IF(AND(AI200="Moderado",AJ200="Directamente"),1,IF(AND(AI200="Moderado",AJ200="No disminuye"),0,IF(AND(AI200="Fuerte",AJ200="Directamente"),2,IF(AND(AI200="Fuerte",AJ200="No disminuye"),0)))))</f>
        <v>0</v>
      </c>
      <c r="AL200" s="840">
        <f>'4-VALORACIÓN DEL RIESGO'!P73-'5-CONTROLES'!AK200:AK202</f>
        <v>2</v>
      </c>
      <c r="AM200" s="840" t="str">
        <f>IF(AL200=5,"Casi Seguro",IF(AL200=4,"Probable",IF(AL200=3,"Posible",IF(AL200=2,"Improbable",IF(AL200=1,"Rara Vez",IF(AL200=0,"Rara Vez",IF(AL200&lt;0,"Rara Vez")))))))</f>
        <v>Improbable</v>
      </c>
      <c r="AN200" s="841" t="s">
        <v>164</v>
      </c>
      <c r="AO200" s="840">
        <f>IF(AI200="Débil",0,IF(AND(AI200="Moderado",AN200="Directamente"),1,IF(AND(AI200="Moderado",AN200="Indirectamente"),0,IF(AND(AI200="Moderado",AN200="No disminuye"),0,IF(AND(AI200="Fuerte",AN200="Directamente"),2,IF(AND(AI200="Fuerte",AN200="Indirectamente"),1,IF(AND(AI200="Fuerte",AN200="No disminuye"),0)))))))</f>
        <v>0</v>
      </c>
      <c r="AP200" s="840">
        <f>'4-VALORACIÓN DEL RIESGO'!Z73-'5-CONTROLES'!AO200:AO202</f>
        <v>4</v>
      </c>
      <c r="AQ200" s="842" t="str">
        <f>IF(AP200&lt;=1,"Insignificante",IF(AP200=2,"Menor",IF(AP200=3,"Moderado",IF(AP200=4,"Mayor",IF(AP200&gt;=5,"Catastrófico")))))</f>
        <v>Mayor</v>
      </c>
      <c r="AR200" s="840" t="str">
        <f t="shared" ref="AR200" si="101">IF(OR(AND(AQ200="Insignificante",AM200="Rara Vez"),AND(AQ200="Insignificante",AM200="Improbable"),AND(AQ200="Insignificante",AM200="Posible"),AND(AQ200="Menor",AM200="Rara Vez"),AND(AQ200="Menor",AM200="Improbable")),"Bajo",IF(OR(AND(AQ200="Insignificante",AM200="Probable"),AND(AQ200="Menor",AM200="Posible"),AND(AQ200="Moderado",AM200="Rara Vez"),AND(AQ200="Moderado",AM200="Improbable")),"Moderado",IF(OR(AND(AQ200="Menor",AM200="Probable"),AND(AQ200="Menor",AM200="Casi Seguro"),AND(AQ200="Mayor",AM200="Improbable"),AND(AQ200="Mayor",AM200="Rara Vez"),AND(AQ200="Moderado",AM200="Probable"),AND(AQ200="Insignificante",AM200="Casi Seguro"),AND(AQ200="Moderado",AM200="Posible")),"Alto",IF(OR(AND(AQ200="Moderado",AM200="Casi Seguro"),AND(AQ200="Mayor",AM200="Posible"),AND(AQ200="Mayor",AM200="Probable"),AND(AQ200="Mayor",AM200="Casi Seguro"),AND(AQ200="Catastrófico",AM200="Rara Vez"),AND(AQ200="Catastrófico",AM200="Improbable"),AND(AQ200="Catastrófico",AM200="Posible"),AND(AQ200="Catastrófico",AM200="Casi Seguro"),AND(AQ200="Catastrófico",AM200="Probable")),"Extremo"))))</f>
        <v>Alto</v>
      </c>
      <c r="AS200" s="840"/>
      <c r="AT200" s="845" t="s">
        <v>9</v>
      </c>
    </row>
    <row r="201" spans="2:46" s="396" customFormat="1" ht="27" customHeight="1" x14ac:dyDescent="0.3">
      <c r="B201" s="949"/>
      <c r="C201" s="865"/>
      <c r="D201" s="867"/>
      <c r="E201" s="867"/>
      <c r="F201" s="867"/>
      <c r="G201" s="419"/>
      <c r="H201" s="386"/>
      <c r="I201" s="419"/>
      <c r="J201" s="419"/>
      <c r="K201" s="419"/>
      <c r="L201" s="419"/>
      <c r="M201" s="420"/>
      <c r="N201" s="397"/>
      <c r="O201" s="398" t="b">
        <f t="shared" si="79"/>
        <v>0</v>
      </c>
      <c r="P201" s="399"/>
      <c r="Q201" s="398" t="b">
        <f t="shared" si="80"/>
        <v>0</v>
      </c>
      <c r="R201" s="399"/>
      <c r="S201" s="398" t="b">
        <f t="shared" si="81"/>
        <v>0</v>
      </c>
      <c r="T201" s="399"/>
      <c r="U201" s="398" t="b">
        <f t="shared" si="95"/>
        <v>0</v>
      </c>
      <c r="V201" s="399"/>
      <c r="W201" s="398" t="b">
        <f t="shared" si="96"/>
        <v>0</v>
      </c>
      <c r="X201" s="399"/>
      <c r="Y201" s="398" t="b">
        <f t="shared" si="82"/>
        <v>0</v>
      </c>
      <c r="Z201" s="399"/>
      <c r="AA201" s="398" t="b">
        <f t="shared" si="97"/>
        <v>0</v>
      </c>
      <c r="AB201" s="434">
        <f t="shared" si="98"/>
        <v>0</v>
      </c>
      <c r="AC201" s="400" t="str">
        <f t="shared" si="99"/>
        <v>Débil</v>
      </c>
      <c r="AD201" s="401"/>
      <c r="AE201" s="402" t="str">
        <f t="shared" si="83"/>
        <v>Débil</v>
      </c>
      <c r="AF201" s="403" t="str">
        <f t="shared" si="100"/>
        <v>0</v>
      </c>
      <c r="AG201" s="862"/>
      <c r="AH201" s="850"/>
      <c r="AI201" s="840"/>
      <c r="AJ201" s="841"/>
      <c r="AK201" s="840"/>
      <c r="AL201" s="840"/>
      <c r="AM201" s="840"/>
      <c r="AN201" s="841"/>
      <c r="AO201" s="840"/>
      <c r="AP201" s="840"/>
      <c r="AQ201" s="843"/>
      <c r="AR201" s="840"/>
      <c r="AS201" s="840"/>
      <c r="AT201" s="845"/>
    </row>
    <row r="202" spans="2:46" s="396" customFormat="1" ht="27" customHeight="1" thickBot="1" x14ac:dyDescent="0.35">
      <c r="B202" s="949"/>
      <c r="C202" s="865"/>
      <c r="D202" s="867"/>
      <c r="E202" s="867"/>
      <c r="F202" s="867"/>
      <c r="G202" s="419"/>
      <c r="H202" s="386"/>
      <c r="I202" s="419"/>
      <c r="J202" s="419"/>
      <c r="K202" s="419"/>
      <c r="L202" s="419"/>
      <c r="M202" s="420"/>
      <c r="N202" s="397"/>
      <c r="O202" s="398" t="b">
        <f t="shared" si="79"/>
        <v>0</v>
      </c>
      <c r="P202" s="399"/>
      <c r="Q202" s="398" t="b">
        <f t="shared" si="80"/>
        <v>0</v>
      </c>
      <c r="R202" s="399"/>
      <c r="S202" s="398" t="b">
        <f t="shared" si="81"/>
        <v>0</v>
      </c>
      <c r="T202" s="399"/>
      <c r="U202" s="398" t="b">
        <f t="shared" si="95"/>
        <v>0</v>
      </c>
      <c r="V202" s="399"/>
      <c r="W202" s="398" t="b">
        <f t="shared" si="96"/>
        <v>0</v>
      </c>
      <c r="X202" s="399"/>
      <c r="Y202" s="398" t="b">
        <f t="shared" si="82"/>
        <v>0</v>
      </c>
      <c r="Z202" s="399"/>
      <c r="AA202" s="398" t="b">
        <f t="shared" si="97"/>
        <v>0</v>
      </c>
      <c r="AB202" s="434">
        <f t="shared" si="98"/>
        <v>0</v>
      </c>
      <c r="AC202" s="400" t="str">
        <f t="shared" si="99"/>
        <v>Débil</v>
      </c>
      <c r="AD202" s="401"/>
      <c r="AE202" s="402" t="str">
        <f t="shared" si="83"/>
        <v>Débil</v>
      </c>
      <c r="AF202" s="403" t="str">
        <f t="shared" si="100"/>
        <v>0</v>
      </c>
      <c r="AG202" s="863"/>
      <c r="AH202" s="850"/>
      <c r="AI202" s="840"/>
      <c r="AJ202" s="841"/>
      <c r="AK202" s="840"/>
      <c r="AL202" s="840"/>
      <c r="AM202" s="840"/>
      <c r="AN202" s="841"/>
      <c r="AO202" s="840"/>
      <c r="AP202" s="840"/>
      <c r="AQ202" s="844"/>
      <c r="AR202" s="840"/>
      <c r="AS202" s="840"/>
      <c r="AT202" s="845"/>
    </row>
    <row r="203" spans="2:46" s="396" customFormat="1" ht="163.5" customHeight="1" x14ac:dyDescent="0.3">
      <c r="B203" s="949">
        <v>65</v>
      </c>
      <c r="C203" s="865" t="str">
        <f>'3-IDENTIFICACIÓN DEL RIESGO'!B75</f>
        <v>Gestión Financiera</v>
      </c>
      <c r="D203" s="867" t="str">
        <f>'3-IDENTIFICACIÓN DEL RIESGO'!E75</f>
        <v xml:space="preserve">1. Secretaría General.
2. Subdirección Administrativa y Financiera.
3. Subdirección de Administración de Tierras de la Nación.
4. Oficina de Planeación </v>
      </c>
      <c r="E203" s="867" t="str">
        <f>'3-IDENTIFICACIÓN DEL RIESGO'!G75</f>
        <v>Programación del PAC que no corresponde a las necesidades reales</v>
      </c>
      <c r="F203" s="867"/>
      <c r="G203" s="419" t="s">
        <v>1166</v>
      </c>
      <c r="H203" s="386" t="s">
        <v>632</v>
      </c>
      <c r="I203" s="419" t="s">
        <v>1408</v>
      </c>
      <c r="J203" s="419" t="s">
        <v>1407</v>
      </c>
      <c r="K203" s="419" t="s">
        <v>1168</v>
      </c>
      <c r="L203" s="419" t="s">
        <v>1406</v>
      </c>
      <c r="M203" s="420" t="s">
        <v>1405</v>
      </c>
      <c r="N203" s="397" t="s">
        <v>204</v>
      </c>
      <c r="O203" s="398">
        <f t="shared" si="79"/>
        <v>15</v>
      </c>
      <c r="P203" s="399" t="s">
        <v>214</v>
      </c>
      <c r="Q203" s="398">
        <f t="shared" si="80"/>
        <v>0</v>
      </c>
      <c r="R203" s="399" t="s">
        <v>206</v>
      </c>
      <c r="S203" s="398">
        <f t="shared" si="81"/>
        <v>15</v>
      </c>
      <c r="T203" s="399" t="s">
        <v>60</v>
      </c>
      <c r="U203" s="398">
        <f t="shared" si="95"/>
        <v>15</v>
      </c>
      <c r="V203" s="399" t="s">
        <v>207</v>
      </c>
      <c r="W203" s="398">
        <f t="shared" si="96"/>
        <v>15</v>
      </c>
      <c r="X203" s="399" t="s">
        <v>208</v>
      </c>
      <c r="Y203" s="398">
        <f t="shared" si="82"/>
        <v>15</v>
      </c>
      <c r="Z203" s="399" t="s">
        <v>209</v>
      </c>
      <c r="AA203" s="398">
        <f t="shared" si="97"/>
        <v>10</v>
      </c>
      <c r="AB203" s="434">
        <f t="shared" si="98"/>
        <v>85</v>
      </c>
      <c r="AC203" s="400" t="str">
        <f t="shared" si="99"/>
        <v>Débil</v>
      </c>
      <c r="AD203" s="401" t="s">
        <v>63</v>
      </c>
      <c r="AE203" s="402" t="str">
        <f t="shared" si="83"/>
        <v>Débil</v>
      </c>
      <c r="AF203" s="403" t="str">
        <f t="shared" si="100"/>
        <v>0</v>
      </c>
      <c r="AG203" s="861">
        <v>1</v>
      </c>
      <c r="AH203" s="850">
        <f>(AF203+AF204+AF205)/AG203</f>
        <v>0</v>
      </c>
      <c r="AI203" s="840" t="str">
        <f>IF(AH203&lt;50,"Débil",IF(AH203&lt;=99,"Moderado",IF(AH203=100,"Fuerte",IF(AH203="","ERROR"))))</f>
        <v>Débil</v>
      </c>
      <c r="AJ203" s="841" t="s">
        <v>162</v>
      </c>
      <c r="AK203" s="840">
        <f>IF(AI203="Débil",0,IF(AND(AI203="Moderado",AJ203="Directamente"),1,IF(AND(AI203="Moderado",AJ203="No disminuye"),0,IF(AND(AI203="Fuerte",AJ203="Directamente"),2,IF(AND(AI203="Fuerte",AJ203="No disminuye"),0)))))</f>
        <v>0</v>
      </c>
      <c r="AL203" s="840">
        <f>'4-VALORACIÓN DEL RIESGO'!P74-'5-CONTROLES'!AK203:AK205</f>
        <v>1</v>
      </c>
      <c r="AM203" s="840" t="str">
        <f>IF(AL203=5,"Casi Seguro",IF(AL203=4,"Probable",IF(AL203=3,"Posible",IF(AL203=2,"Improbable",IF(AL203=1,"Rara Vez",IF(AL203=0,"Rara Vez",IF(AL203&lt;0,"Rara Vez")))))))</f>
        <v>Rara Vez</v>
      </c>
      <c r="AN203" s="841" t="s">
        <v>164</v>
      </c>
      <c r="AO203" s="840">
        <f>IF(AI203="Débil",0,IF(AND(AI203="Moderado",AN203="Directamente"),1,IF(AND(AI203="Moderado",AN203="Indirectamente"),0,IF(AND(AI203="Moderado",AN203="No disminuye"),0,IF(AND(AI203="Fuerte",AN203="Directamente"),2,IF(AND(AI203="Fuerte",AN203="Indirectamente"),1,IF(AND(AI203="Fuerte",AN203="No disminuye"),0)))))))</f>
        <v>0</v>
      </c>
      <c r="AP203" s="840">
        <f>'4-VALORACIÓN DEL RIESGO'!Z74-'5-CONTROLES'!AO203:AO205</f>
        <v>4</v>
      </c>
      <c r="AQ203" s="842" t="str">
        <f>IF(AP203&lt;=1,"Insignificante",IF(AP203=2,"Menor",IF(AP203=3,"Moderado",IF(AP203=4,"Mayor",IF(AP203&gt;=5,"Catastrófico")))))</f>
        <v>Mayor</v>
      </c>
      <c r="AR203" s="840" t="str">
        <f t="shared" ref="AR203" si="102">IF(OR(AND(AQ203="Insignificante",AM203="Rara Vez"),AND(AQ203="Insignificante",AM203="Improbable"),AND(AQ203="Insignificante",AM203="Posible"),AND(AQ203="Menor",AM203="Rara Vez"),AND(AQ203="Menor",AM203="Improbable")),"Bajo",IF(OR(AND(AQ203="Insignificante",AM203="Probable"),AND(AQ203="Menor",AM203="Posible"),AND(AQ203="Moderado",AM203="Rara Vez"),AND(AQ203="Moderado",AM203="Improbable")),"Moderado",IF(OR(AND(AQ203="Menor",AM203="Probable"),AND(AQ203="Menor",AM203="Casi Seguro"),AND(AQ203="Mayor",AM203="Improbable"),AND(AQ203="Mayor",AM203="Rara Vez"),AND(AQ203="Moderado",AM203="Probable"),AND(AQ203="Insignificante",AM203="Casi Seguro"),AND(AQ203="Moderado",AM203="Posible")),"Alto",IF(OR(AND(AQ203="Moderado",AM203="Casi Seguro"),AND(AQ203="Mayor",AM203="Posible"),AND(AQ203="Mayor",AM203="Probable"),AND(AQ203="Mayor",AM203="Casi Seguro"),AND(AQ203="Catastrófico",AM203="Rara Vez"),AND(AQ203="Catastrófico",AM203="Improbable"),AND(AQ203="Catastrófico",AM203="Posible"),AND(AQ203="Catastrófico",AM203="Casi Seguro"),AND(AQ203="Catastrófico",AM203="Probable")),"Extremo"))))</f>
        <v>Alto</v>
      </c>
      <c r="AS203" s="840"/>
      <c r="AT203" s="845" t="s">
        <v>9</v>
      </c>
    </row>
    <row r="204" spans="2:46" s="396" customFormat="1" ht="25.5" customHeight="1" x14ac:dyDescent="0.3">
      <c r="B204" s="949"/>
      <c r="C204" s="865"/>
      <c r="D204" s="867"/>
      <c r="E204" s="867"/>
      <c r="F204" s="867"/>
      <c r="G204" s="419"/>
      <c r="H204" s="386"/>
      <c r="I204" s="419"/>
      <c r="J204" s="419"/>
      <c r="K204" s="419"/>
      <c r="L204" s="419"/>
      <c r="M204" s="420"/>
      <c r="N204" s="397"/>
      <c r="O204" s="398" t="b">
        <f t="shared" si="79"/>
        <v>0</v>
      </c>
      <c r="P204" s="399"/>
      <c r="Q204" s="398" t="b">
        <f t="shared" si="80"/>
        <v>0</v>
      </c>
      <c r="R204" s="399"/>
      <c r="S204" s="398" t="b">
        <f t="shared" si="81"/>
        <v>0</v>
      </c>
      <c r="T204" s="399"/>
      <c r="U204" s="398" t="b">
        <f t="shared" si="95"/>
        <v>0</v>
      </c>
      <c r="V204" s="399"/>
      <c r="W204" s="398" t="b">
        <f t="shared" si="96"/>
        <v>0</v>
      </c>
      <c r="X204" s="399"/>
      <c r="Y204" s="398" t="b">
        <f t="shared" si="82"/>
        <v>0</v>
      </c>
      <c r="Z204" s="399"/>
      <c r="AA204" s="398" t="b">
        <f t="shared" si="97"/>
        <v>0</v>
      </c>
      <c r="AB204" s="434">
        <f t="shared" si="98"/>
        <v>0</v>
      </c>
      <c r="AC204" s="400" t="str">
        <f t="shared" si="99"/>
        <v>Débil</v>
      </c>
      <c r="AD204" s="401"/>
      <c r="AE204" s="402" t="str">
        <f t="shared" si="83"/>
        <v>Débil</v>
      </c>
      <c r="AF204" s="403" t="str">
        <f t="shared" si="100"/>
        <v>0</v>
      </c>
      <c r="AG204" s="862"/>
      <c r="AH204" s="850"/>
      <c r="AI204" s="840"/>
      <c r="AJ204" s="841"/>
      <c r="AK204" s="840"/>
      <c r="AL204" s="840"/>
      <c r="AM204" s="840"/>
      <c r="AN204" s="841"/>
      <c r="AO204" s="840"/>
      <c r="AP204" s="840"/>
      <c r="AQ204" s="843"/>
      <c r="AR204" s="840"/>
      <c r="AS204" s="840"/>
      <c r="AT204" s="845"/>
    </row>
    <row r="205" spans="2:46" s="396" customFormat="1" ht="25.5" customHeight="1" thickBot="1" x14ac:dyDescent="0.35">
      <c r="B205" s="949"/>
      <c r="C205" s="865"/>
      <c r="D205" s="867"/>
      <c r="E205" s="867"/>
      <c r="F205" s="867"/>
      <c r="G205" s="419"/>
      <c r="H205" s="386"/>
      <c r="I205" s="419"/>
      <c r="J205" s="419"/>
      <c r="K205" s="419"/>
      <c r="L205" s="419"/>
      <c r="M205" s="420"/>
      <c r="N205" s="397"/>
      <c r="O205" s="398" t="b">
        <f t="shared" si="79"/>
        <v>0</v>
      </c>
      <c r="P205" s="399"/>
      <c r="Q205" s="398" t="b">
        <f t="shared" si="80"/>
        <v>0</v>
      </c>
      <c r="R205" s="399"/>
      <c r="S205" s="398" t="b">
        <f t="shared" si="81"/>
        <v>0</v>
      </c>
      <c r="T205" s="399"/>
      <c r="U205" s="398" t="b">
        <f t="shared" si="95"/>
        <v>0</v>
      </c>
      <c r="V205" s="399"/>
      <c r="W205" s="398" t="b">
        <f t="shared" si="96"/>
        <v>0</v>
      </c>
      <c r="X205" s="399"/>
      <c r="Y205" s="398" t="b">
        <f t="shared" si="82"/>
        <v>0</v>
      </c>
      <c r="Z205" s="399"/>
      <c r="AA205" s="398" t="b">
        <f t="shared" si="97"/>
        <v>0</v>
      </c>
      <c r="AB205" s="434">
        <f t="shared" si="98"/>
        <v>0</v>
      </c>
      <c r="AC205" s="400" t="str">
        <f t="shared" si="99"/>
        <v>Débil</v>
      </c>
      <c r="AD205" s="401"/>
      <c r="AE205" s="402" t="str">
        <f t="shared" si="83"/>
        <v>Débil</v>
      </c>
      <c r="AF205" s="403" t="str">
        <f t="shared" si="100"/>
        <v>0</v>
      </c>
      <c r="AG205" s="863"/>
      <c r="AH205" s="850"/>
      <c r="AI205" s="840"/>
      <c r="AJ205" s="841"/>
      <c r="AK205" s="840"/>
      <c r="AL205" s="840"/>
      <c r="AM205" s="840"/>
      <c r="AN205" s="841"/>
      <c r="AO205" s="840"/>
      <c r="AP205" s="840"/>
      <c r="AQ205" s="844"/>
      <c r="AR205" s="840"/>
      <c r="AS205" s="840"/>
      <c r="AT205" s="845"/>
    </row>
    <row r="206" spans="2:46" s="396" customFormat="1" ht="163.5" customHeight="1" x14ac:dyDescent="0.3">
      <c r="B206" s="949">
        <v>66</v>
      </c>
      <c r="C206" s="865" t="str">
        <f>'3-IDENTIFICACIÓN DEL RIESGO'!B76</f>
        <v>Gestión Financiera</v>
      </c>
      <c r="D206" s="867" t="str">
        <f>'3-IDENTIFICACIÓN DEL RIESGO'!E76</f>
        <v xml:space="preserve">1. Secretaría General.
2. Subdirección Administrativa y Financiera.
3. Subdirección de Administración de Tierras de la Nación.
4. Oficina de Planeación </v>
      </c>
      <c r="E206" s="867" t="str">
        <f>'3-IDENTIFICACIÓN DEL RIESGO'!G76</f>
        <v xml:space="preserve">Generación de obligaciones con inconsistencias en la aplicación de las deducciones tributarias </v>
      </c>
      <c r="F206" s="867"/>
      <c r="G206" s="419" t="s">
        <v>1166</v>
      </c>
      <c r="H206" s="386" t="s">
        <v>632</v>
      </c>
      <c r="I206" s="419" t="s">
        <v>1421</v>
      </c>
      <c r="J206" s="419" t="s">
        <v>1420</v>
      </c>
      <c r="K206" s="419" t="s">
        <v>1419</v>
      </c>
      <c r="L206" s="419" t="s">
        <v>1418</v>
      </c>
      <c r="M206" s="420" t="s">
        <v>1413</v>
      </c>
      <c r="N206" s="397" t="s">
        <v>204</v>
      </c>
      <c r="O206" s="398">
        <f t="shared" si="79"/>
        <v>15</v>
      </c>
      <c r="P206" s="399" t="s">
        <v>205</v>
      </c>
      <c r="Q206" s="398">
        <f t="shared" si="80"/>
        <v>15</v>
      </c>
      <c r="R206" s="399" t="s">
        <v>206</v>
      </c>
      <c r="S206" s="398">
        <f t="shared" si="81"/>
        <v>15</v>
      </c>
      <c r="T206" s="399" t="s">
        <v>60</v>
      </c>
      <c r="U206" s="398">
        <f t="shared" si="95"/>
        <v>15</v>
      </c>
      <c r="V206" s="399" t="s">
        <v>207</v>
      </c>
      <c r="W206" s="398">
        <f t="shared" si="96"/>
        <v>15</v>
      </c>
      <c r="X206" s="399" t="s">
        <v>208</v>
      </c>
      <c r="Y206" s="398">
        <f t="shared" si="82"/>
        <v>15</v>
      </c>
      <c r="Z206" s="399" t="s">
        <v>209</v>
      </c>
      <c r="AA206" s="398">
        <f t="shared" si="97"/>
        <v>10</v>
      </c>
      <c r="AB206" s="434">
        <f t="shared" si="98"/>
        <v>100</v>
      </c>
      <c r="AC206" s="400" t="str">
        <f t="shared" si="99"/>
        <v>Fuerte</v>
      </c>
      <c r="AD206" s="401" t="s">
        <v>63</v>
      </c>
      <c r="AE206" s="402" t="str">
        <f t="shared" si="83"/>
        <v>Fuerte</v>
      </c>
      <c r="AF206" s="403" t="str">
        <f t="shared" si="100"/>
        <v>100</v>
      </c>
      <c r="AG206" s="861">
        <v>2</v>
      </c>
      <c r="AH206" s="850">
        <f>(AF206+AF207+AF208)/AG206</f>
        <v>50</v>
      </c>
      <c r="AI206" s="840" t="str">
        <f>IF(AH206&lt;50,"Débil",IF(AH206&lt;=99,"Moderado",IF(AH206=100,"Fuerte",IF(AH206="","ERROR"))))</f>
        <v>Moderado</v>
      </c>
      <c r="AJ206" s="841" t="s">
        <v>162</v>
      </c>
      <c r="AK206" s="840">
        <f>IF(AI206="Débil",0,IF(AND(AI206="Moderado",AJ206="Directamente"),1,IF(AND(AI206="Moderado",AJ206="No disminuye"),0,IF(AND(AI206="Fuerte",AJ206="Directamente"),2,IF(AND(AI206="Fuerte",AJ206="No disminuye"),0)))))</f>
        <v>1</v>
      </c>
      <c r="AL206" s="840">
        <f>'4-VALORACIÓN DEL RIESGO'!P75-'5-CONTROLES'!AK206:AK208</f>
        <v>0</v>
      </c>
      <c r="AM206" s="840" t="str">
        <f>IF(AL206=5,"Casi Seguro",IF(AL206=4,"Probable",IF(AL206=3,"Posible",IF(AL206=2,"Improbable",IF(AL206=1,"Rara Vez",IF(AL206=0,"Rara Vez",IF(AL206&lt;0,"Rara Vez")))))))</f>
        <v>Rara Vez</v>
      </c>
      <c r="AN206" s="841" t="s">
        <v>164</v>
      </c>
      <c r="AO206" s="840">
        <f>IF(AI206="Débil",0,IF(AND(AI206="Moderado",AN206="Directamente"),1,IF(AND(AI206="Moderado",AN206="Indirectamente"),0,IF(AND(AI206="Moderado",AN206="No disminuye"),0,IF(AND(AI206="Fuerte",AN206="Directamente"),2,IF(AND(AI206="Fuerte",AN206="Indirectamente"),1,IF(AND(AI206="Fuerte",AN206="No disminuye"),0)))))))</f>
        <v>0</v>
      </c>
      <c r="AP206" s="840">
        <f>'4-VALORACIÓN DEL RIESGO'!Z75-'5-CONTROLES'!AO206:AO208</f>
        <v>4</v>
      </c>
      <c r="AQ206" s="842" t="str">
        <f>IF(AP206&lt;=1,"Insignificante",IF(AP206=2,"Menor",IF(AP206=3,"Moderado",IF(AP206=4,"Mayor",IF(AP206&gt;=5,"Catastrófico")))))</f>
        <v>Mayor</v>
      </c>
      <c r="AR206" s="840" t="str">
        <f t="shared" ref="AR206" si="103">IF(OR(AND(AQ206="Insignificante",AM206="Rara Vez"),AND(AQ206="Insignificante",AM206="Improbable"),AND(AQ206="Insignificante",AM206="Posible"),AND(AQ206="Menor",AM206="Rara Vez"),AND(AQ206="Menor",AM206="Improbable")),"Bajo",IF(OR(AND(AQ206="Insignificante",AM206="Probable"),AND(AQ206="Menor",AM206="Posible"),AND(AQ206="Moderado",AM206="Rara Vez"),AND(AQ206="Moderado",AM206="Improbable")),"Moderado",IF(OR(AND(AQ206="Menor",AM206="Probable"),AND(AQ206="Menor",AM206="Casi Seguro"),AND(AQ206="Mayor",AM206="Improbable"),AND(AQ206="Mayor",AM206="Rara Vez"),AND(AQ206="Moderado",AM206="Probable"),AND(AQ206="Insignificante",AM206="Casi Seguro"),AND(AQ206="Moderado",AM206="Posible")),"Alto",IF(OR(AND(AQ206="Moderado",AM206="Casi Seguro"),AND(AQ206="Mayor",AM206="Posible"),AND(AQ206="Mayor",AM206="Probable"),AND(AQ206="Mayor",AM206="Casi Seguro"),AND(AQ206="Catastrófico",AM206="Rara Vez"),AND(AQ206="Catastrófico",AM206="Improbable"),AND(AQ206="Catastrófico",AM206="Posible"),AND(AQ206="Catastrófico",AM206="Casi Seguro"),AND(AQ206="Catastrófico",AM206="Probable")),"Extremo"))))</f>
        <v>Alto</v>
      </c>
      <c r="AS206" s="840"/>
      <c r="AT206" s="845" t="s">
        <v>9</v>
      </c>
    </row>
    <row r="207" spans="2:46" s="396" customFormat="1" ht="163.5" customHeight="1" x14ac:dyDescent="0.3">
      <c r="B207" s="949"/>
      <c r="C207" s="865"/>
      <c r="D207" s="867"/>
      <c r="E207" s="867"/>
      <c r="F207" s="867"/>
      <c r="G207" s="419" t="s">
        <v>1166</v>
      </c>
      <c r="H207" s="386" t="s">
        <v>635</v>
      </c>
      <c r="I207" s="419" t="s">
        <v>1417</v>
      </c>
      <c r="J207" s="419" t="s">
        <v>1416</v>
      </c>
      <c r="K207" s="419" t="s">
        <v>1168</v>
      </c>
      <c r="L207" s="419" t="s">
        <v>1415</v>
      </c>
      <c r="M207" s="420" t="s">
        <v>1414</v>
      </c>
      <c r="N207" s="397" t="s">
        <v>204</v>
      </c>
      <c r="O207" s="398">
        <f t="shared" si="79"/>
        <v>15</v>
      </c>
      <c r="P207" s="399" t="s">
        <v>214</v>
      </c>
      <c r="Q207" s="398">
        <f t="shared" si="80"/>
        <v>0</v>
      </c>
      <c r="R207" s="399" t="s">
        <v>239</v>
      </c>
      <c r="S207" s="398">
        <f t="shared" si="81"/>
        <v>0</v>
      </c>
      <c r="T207" s="399" t="s">
        <v>60</v>
      </c>
      <c r="U207" s="398">
        <f t="shared" si="95"/>
        <v>15</v>
      </c>
      <c r="V207" s="399" t="s">
        <v>207</v>
      </c>
      <c r="W207" s="398">
        <f t="shared" si="96"/>
        <v>15</v>
      </c>
      <c r="X207" s="399" t="s">
        <v>212</v>
      </c>
      <c r="Y207" s="398">
        <f t="shared" si="82"/>
        <v>0</v>
      </c>
      <c r="Z207" s="399" t="s">
        <v>209</v>
      </c>
      <c r="AA207" s="398">
        <f t="shared" si="97"/>
        <v>10</v>
      </c>
      <c r="AB207" s="434">
        <f t="shared" si="98"/>
        <v>55</v>
      </c>
      <c r="AC207" s="400" t="str">
        <f t="shared" si="99"/>
        <v>Débil</v>
      </c>
      <c r="AD207" s="401" t="s">
        <v>63</v>
      </c>
      <c r="AE207" s="402" t="str">
        <f t="shared" si="83"/>
        <v>Débil</v>
      </c>
      <c r="AF207" s="403" t="str">
        <f t="shared" si="100"/>
        <v>0</v>
      </c>
      <c r="AG207" s="862"/>
      <c r="AH207" s="850"/>
      <c r="AI207" s="840"/>
      <c r="AJ207" s="841"/>
      <c r="AK207" s="840"/>
      <c r="AL207" s="840"/>
      <c r="AM207" s="840"/>
      <c r="AN207" s="841"/>
      <c r="AO207" s="840"/>
      <c r="AP207" s="840"/>
      <c r="AQ207" s="843"/>
      <c r="AR207" s="840"/>
      <c r="AS207" s="840"/>
      <c r="AT207" s="845"/>
    </row>
    <row r="208" spans="2:46" s="396" customFormat="1" ht="25.5" customHeight="1" thickBot="1" x14ac:dyDescent="0.35">
      <c r="B208" s="949"/>
      <c r="C208" s="865"/>
      <c r="D208" s="867"/>
      <c r="E208" s="867"/>
      <c r="F208" s="867"/>
      <c r="G208" s="419"/>
      <c r="H208" s="386"/>
      <c r="I208" s="419"/>
      <c r="J208" s="419"/>
      <c r="K208" s="419"/>
      <c r="L208" s="419"/>
      <c r="M208" s="420"/>
      <c r="N208" s="397"/>
      <c r="O208" s="398" t="b">
        <f t="shared" si="79"/>
        <v>0</v>
      </c>
      <c r="P208" s="399"/>
      <c r="Q208" s="398" t="b">
        <f t="shared" si="80"/>
        <v>0</v>
      </c>
      <c r="R208" s="399"/>
      <c r="S208" s="398" t="b">
        <f t="shared" si="81"/>
        <v>0</v>
      </c>
      <c r="T208" s="399"/>
      <c r="U208" s="398" t="b">
        <f t="shared" si="95"/>
        <v>0</v>
      </c>
      <c r="V208" s="399"/>
      <c r="W208" s="398" t="b">
        <f t="shared" si="96"/>
        <v>0</v>
      </c>
      <c r="X208" s="399"/>
      <c r="Y208" s="398" t="b">
        <f t="shared" si="82"/>
        <v>0</v>
      </c>
      <c r="Z208" s="399"/>
      <c r="AA208" s="398" t="b">
        <f t="shared" si="97"/>
        <v>0</v>
      </c>
      <c r="AB208" s="434">
        <f t="shared" si="98"/>
        <v>0</v>
      </c>
      <c r="AC208" s="400" t="str">
        <f t="shared" si="99"/>
        <v>Débil</v>
      </c>
      <c r="AD208" s="401"/>
      <c r="AE208" s="402" t="str">
        <f t="shared" si="83"/>
        <v>Débil</v>
      </c>
      <c r="AF208" s="403" t="str">
        <f t="shared" si="100"/>
        <v>0</v>
      </c>
      <c r="AG208" s="863"/>
      <c r="AH208" s="850"/>
      <c r="AI208" s="840"/>
      <c r="AJ208" s="841"/>
      <c r="AK208" s="840"/>
      <c r="AL208" s="840"/>
      <c r="AM208" s="840"/>
      <c r="AN208" s="841"/>
      <c r="AO208" s="840"/>
      <c r="AP208" s="840"/>
      <c r="AQ208" s="844"/>
      <c r="AR208" s="840"/>
      <c r="AS208" s="840"/>
      <c r="AT208" s="845"/>
    </row>
    <row r="209" spans="2:46" s="396" customFormat="1" ht="163.5" customHeight="1" x14ac:dyDescent="0.3">
      <c r="B209" s="949">
        <v>67</v>
      </c>
      <c r="C209" s="865" t="str">
        <f>'3-IDENTIFICACIÓN DEL RIESGO'!B77</f>
        <v>Gestión Financiera</v>
      </c>
      <c r="D209" s="867" t="str">
        <f>'3-IDENTIFICACIÓN DEL RIESGO'!E77</f>
        <v xml:space="preserve">1. Secretaría General.
2. Subdirección Administrativa y Financiera.
3. Subdirección de Administración de Tierras de la Nación.
4. Oficina de Planeación </v>
      </c>
      <c r="E209" s="867" t="str">
        <f>'3-IDENTIFICACIÓN DEL RIESGO'!G77</f>
        <v>Generar Estados Financieros que no sean razonables</v>
      </c>
      <c r="F209" s="867"/>
      <c r="G209" s="419" t="s">
        <v>1166</v>
      </c>
      <c r="H209" s="386" t="s">
        <v>632</v>
      </c>
      <c r="I209" s="419" t="s">
        <v>1432</v>
      </c>
      <c r="J209" s="419" t="s">
        <v>1437</v>
      </c>
      <c r="K209" s="419" t="s">
        <v>1435</v>
      </c>
      <c r="L209" s="419" t="s">
        <v>1436</v>
      </c>
      <c r="M209" s="420" t="s">
        <v>1425</v>
      </c>
      <c r="N209" s="397" t="s">
        <v>204</v>
      </c>
      <c r="O209" s="398">
        <f t="shared" si="79"/>
        <v>15</v>
      </c>
      <c r="P209" s="399" t="s">
        <v>205</v>
      </c>
      <c r="Q209" s="398">
        <f t="shared" si="80"/>
        <v>15</v>
      </c>
      <c r="R209" s="399" t="s">
        <v>206</v>
      </c>
      <c r="S209" s="398">
        <f t="shared" si="81"/>
        <v>15</v>
      </c>
      <c r="T209" s="399" t="s">
        <v>60</v>
      </c>
      <c r="U209" s="398">
        <f t="shared" si="95"/>
        <v>15</v>
      </c>
      <c r="V209" s="399" t="s">
        <v>207</v>
      </c>
      <c r="W209" s="398">
        <f t="shared" si="96"/>
        <v>15</v>
      </c>
      <c r="X209" s="399" t="s">
        <v>208</v>
      </c>
      <c r="Y209" s="398">
        <f t="shared" si="82"/>
        <v>15</v>
      </c>
      <c r="Z209" s="399" t="s">
        <v>209</v>
      </c>
      <c r="AA209" s="398">
        <f t="shared" si="97"/>
        <v>10</v>
      </c>
      <c r="AB209" s="434">
        <f t="shared" si="98"/>
        <v>100</v>
      </c>
      <c r="AC209" s="400" t="str">
        <f t="shared" si="99"/>
        <v>Fuerte</v>
      </c>
      <c r="AD209" s="401" t="s">
        <v>63</v>
      </c>
      <c r="AE209" s="402" t="str">
        <f t="shared" si="83"/>
        <v>Fuerte</v>
      </c>
      <c r="AF209" s="403" t="str">
        <f t="shared" si="100"/>
        <v>100</v>
      </c>
      <c r="AG209" s="861">
        <v>3</v>
      </c>
      <c r="AH209" s="850">
        <f>(AF209+AF210+AF211)/AG209</f>
        <v>83.333333333333329</v>
      </c>
      <c r="AI209" s="840" t="str">
        <f>IF(AH209&lt;50,"Débil",IF(AH209&lt;=99,"Moderado",IF(AH209=100,"Fuerte",IF(AH209="","ERROR"))))</f>
        <v>Moderado</v>
      </c>
      <c r="AJ209" s="841" t="s">
        <v>162</v>
      </c>
      <c r="AK209" s="840">
        <f>IF(AI209="Débil",0,IF(AND(AI209="Moderado",AJ209="Directamente"),1,IF(AND(AI209="Moderado",AJ209="No disminuye"),0,IF(AND(AI209="Fuerte",AJ209="Directamente"),2,IF(AND(AI209="Fuerte",AJ209="No disminuye"),0)))))</f>
        <v>1</v>
      </c>
      <c r="AL209" s="840">
        <f>'4-VALORACIÓN DEL RIESGO'!P76-'5-CONTROLES'!AK209:AK211</f>
        <v>0</v>
      </c>
      <c r="AM209" s="840" t="str">
        <f>IF(AL209=5,"Casi Seguro",IF(AL209=4,"Probable",IF(AL209=3,"Posible",IF(AL209=2,"Improbable",IF(AL209=1,"Rara Vez",IF(AL209=0,"Rara Vez",IF(AL209&lt;0,"Rara Vez")))))))</f>
        <v>Rara Vez</v>
      </c>
      <c r="AN209" s="841" t="s">
        <v>164</v>
      </c>
      <c r="AO209" s="840">
        <f>IF(AI209="Débil",0,IF(AND(AI209="Moderado",AN209="Directamente"),1,IF(AND(AI209="Moderado",AN209="Indirectamente"),0,IF(AND(AI209="Moderado",AN209="No disminuye"),0,IF(AND(AI209="Fuerte",AN209="Directamente"),2,IF(AND(AI209="Fuerte",AN209="Indirectamente"),1,IF(AND(AI209="Fuerte",AN209="No disminuye"),0)))))))</f>
        <v>0</v>
      </c>
      <c r="AP209" s="840">
        <f>'4-VALORACIÓN DEL RIESGO'!Z76-'5-CONTROLES'!AO209:AO211</f>
        <v>4</v>
      </c>
      <c r="AQ209" s="842" t="str">
        <f>IF(AP209&lt;=1,"Insignificante",IF(AP209=2,"Menor",IF(AP209=3,"Moderado",IF(AP209=4,"Mayor",IF(AP209&gt;=5,"Catastrófico")))))</f>
        <v>Mayor</v>
      </c>
      <c r="AR209" s="840" t="str">
        <f t="shared" ref="AR209" si="104">IF(OR(AND(AQ209="Insignificante",AM209="Rara Vez"),AND(AQ209="Insignificante",AM209="Improbable"),AND(AQ209="Insignificante",AM209="Posible"),AND(AQ209="Menor",AM209="Rara Vez"),AND(AQ209="Menor",AM209="Improbable")),"Bajo",IF(OR(AND(AQ209="Insignificante",AM209="Probable"),AND(AQ209="Menor",AM209="Posible"),AND(AQ209="Moderado",AM209="Rara Vez"),AND(AQ209="Moderado",AM209="Improbable")),"Moderado",IF(OR(AND(AQ209="Menor",AM209="Probable"),AND(AQ209="Menor",AM209="Casi Seguro"),AND(AQ209="Mayor",AM209="Improbable"),AND(AQ209="Mayor",AM209="Rara Vez"),AND(AQ209="Moderado",AM209="Probable"),AND(AQ209="Insignificante",AM209="Casi Seguro"),AND(AQ209="Moderado",AM209="Posible")),"Alto",IF(OR(AND(AQ209="Moderado",AM209="Casi Seguro"),AND(AQ209="Mayor",AM209="Posible"),AND(AQ209="Mayor",AM209="Probable"),AND(AQ209="Mayor",AM209="Casi Seguro"),AND(AQ209="Catastrófico",AM209="Rara Vez"),AND(AQ209="Catastrófico",AM209="Improbable"),AND(AQ209="Catastrófico",AM209="Posible"),AND(AQ209="Catastrófico",AM209="Casi Seguro"),AND(AQ209="Catastrófico",AM209="Probable")),"Extremo"))))</f>
        <v>Alto</v>
      </c>
      <c r="AS209" s="840"/>
      <c r="AT209" s="845" t="s">
        <v>9</v>
      </c>
    </row>
    <row r="210" spans="2:46" s="396" customFormat="1" ht="163.5" customHeight="1" x14ac:dyDescent="0.3">
      <c r="B210" s="949"/>
      <c r="C210" s="865"/>
      <c r="D210" s="867"/>
      <c r="E210" s="867"/>
      <c r="F210" s="867"/>
      <c r="G210" s="419" t="s">
        <v>1166</v>
      </c>
      <c r="H210" s="386" t="s">
        <v>632</v>
      </c>
      <c r="I210" s="419" t="s">
        <v>1432</v>
      </c>
      <c r="J210" s="419" t="s">
        <v>1431</v>
      </c>
      <c r="K210" s="419" t="s">
        <v>1428</v>
      </c>
      <c r="L210" s="419" t="s">
        <v>1434</v>
      </c>
      <c r="M210" s="420" t="s">
        <v>1433</v>
      </c>
      <c r="N210" s="397" t="s">
        <v>204</v>
      </c>
      <c r="O210" s="398">
        <f t="shared" si="79"/>
        <v>15</v>
      </c>
      <c r="P210" s="399" t="s">
        <v>205</v>
      </c>
      <c r="Q210" s="398">
        <f t="shared" si="80"/>
        <v>15</v>
      </c>
      <c r="R210" s="399" t="s">
        <v>206</v>
      </c>
      <c r="S210" s="398">
        <f t="shared" si="81"/>
        <v>15</v>
      </c>
      <c r="T210" s="399" t="s">
        <v>60</v>
      </c>
      <c r="U210" s="398">
        <f t="shared" si="95"/>
        <v>15</v>
      </c>
      <c r="V210" s="399" t="s">
        <v>207</v>
      </c>
      <c r="W210" s="398">
        <f t="shared" si="96"/>
        <v>15</v>
      </c>
      <c r="X210" s="399" t="s">
        <v>208</v>
      </c>
      <c r="Y210" s="398">
        <f t="shared" si="82"/>
        <v>15</v>
      </c>
      <c r="Z210" s="399" t="s">
        <v>209</v>
      </c>
      <c r="AA210" s="398">
        <f t="shared" si="97"/>
        <v>10</v>
      </c>
      <c r="AB210" s="434">
        <f t="shared" si="98"/>
        <v>100</v>
      </c>
      <c r="AC210" s="400" t="str">
        <f t="shared" si="99"/>
        <v>Fuerte</v>
      </c>
      <c r="AD210" s="401" t="s">
        <v>63</v>
      </c>
      <c r="AE210" s="402" t="str">
        <f t="shared" si="83"/>
        <v>Fuerte</v>
      </c>
      <c r="AF210" s="403" t="str">
        <f t="shared" si="100"/>
        <v>100</v>
      </c>
      <c r="AG210" s="862"/>
      <c r="AH210" s="850"/>
      <c r="AI210" s="840"/>
      <c r="AJ210" s="841"/>
      <c r="AK210" s="840"/>
      <c r="AL210" s="840"/>
      <c r="AM210" s="840"/>
      <c r="AN210" s="841"/>
      <c r="AO210" s="840"/>
      <c r="AP210" s="840"/>
      <c r="AQ210" s="843"/>
      <c r="AR210" s="840"/>
      <c r="AS210" s="840"/>
      <c r="AT210" s="845"/>
    </row>
    <row r="211" spans="2:46" s="396" customFormat="1" ht="163.5" customHeight="1" thickBot="1" x14ac:dyDescent="0.35">
      <c r="B211" s="949"/>
      <c r="C211" s="865"/>
      <c r="D211" s="867"/>
      <c r="E211" s="867"/>
      <c r="F211" s="867"/>
      <c r="G211" s="419" t="s">
        <v>1166</v>
      </c>
      <c r="H211" s="386" t="s">
        <v>632</v>
      </c>
      <c r="I211" s="419" t="s">
        <v>1429</v>
      </c>
      <c r="J211" s="419" t="s">
        <v>1430</v>
      </c>
      <c r="K211" s="419" t="s">
        <v>1428</v>
      </c>
      <c r="L211" s="419" t="s">
        <v>1427</v>
      </c>
      <c r="M211" s="420" t="s">
        <v>1426</v>
      </c>
      <c r="N211" s="397" t="s">
        <v>204</v>
      </c>
      <c r="O211" s="398">
        <f t="shared" si="79"/>
        <v>15</v>
      </c>
      <c r="P211" s="399" t="s">
        <v>205</v>
      </c>
      <c r="Q211" s="398">
        <f t="shared" si="80"/>
        <v>15</v>
      </c>
      <c r="R211" s="399" t="s">
        <v>206</v>
      </c>
      <c r="S211" s="398">
        <f t="shared" si="81"/>
        <v>15</v>
      </c>
      <c r="T211" s="399" t="s">
        <v>60</v>
      </c>
      <c r="U211" s="398">
        <f t="shared" si="95"/>
        <v>15</v>
      </c>
      <c r="V211" s="399" t="s">
        <v>207</v>
      </c>
      <c r="W211" s="398">
        <f t="shared" si="96"/>
        <v>15</v>
      </c>
      <c r="X211" s="399" t="s">
        <v>208</v>
      </c>
      <c r="Y211" s="398">
        <f t="shared" si="82"/>
        <v>15</v>
      </c>
      <c r="Z211" s="399" t="s">
        <v>211</v>
      </c>
      <c r="AA211" s="398">
        <f t="shared" si="97"/>
        <v>5</v>
      </c>
      <c r="AB211" s="434">
        <f t="shared" si="98"/>
        <v>95</v>
      </c>
      <c r="AC211" s="400" t="str">
        <f t="shared" si="99"/>
        <v>Moderado</v>
      </c>
      <c r="AD211" s="401" t="s">
        <v>57</v>
      </c>
      <c r="AE211" s="402" t="str">
        <f t="shared" si="83"/>
        <v>Moderado</v>
      </c>
      <c r="AF211" s="403" t="str">
        <f t="shared" si="100"/>
        <v>50</v>
      </c>
      <c r="AG211" s="863"/>
      <c r="AH211" s="850"/>
      <c r="AI211" s="840"/>
      <c r="AJ211" s="841"/>
      <c r="AK211" s="840"/>
      <c r="AL211" s="840"/>
      <c r="AM211" s="840"/>
      <c r="AN211" s="841"/>
      <c r="AO211" s="840"/>
      <c r="AP211" s="840"/>
      <c r="AQ211" s="844"/>
      <c r="AR211" s="840"/>
      <c r="AS211" s="840"/>
      <c r="AT211" s="845"/>
    </row>
    <row r="212" spans="2:46" s="396" customFormat="1" ht="163.5" customHeight="1" x14ac:dyDescent="0.3">
      <c r="B212" s="949">
        <v>68</v>
      </c>
      <c r="C212" s="865" t="str">
        <f>'3-IDENTIFICACIÓN DEL RIESGO'!B78</f>
        <v>Gestión Financiera</v>
      </c>
      <c r="D212" s="867" t="str">
        <f>'3-IDENTIFICACIÓN DEL RIESGO'!E78</f>
        <v xml:space="preserve">1. Secretaría General.
2. Subdirección Administrativa y Financiera.
3. Subdirección de Administración de Tierras de la Nación.
4. Oficina de Planeación </v>
      </c>
      <c r="E212" s="867" t="str">
        <f>'3-IDENTIFICACIÓN DEL RIESGO'!G78</f>
        <v>Imprecisiones en la información oficial de la cartera a cargo de la ANT</v>
      </c>
      <c r="F212" s="867"/>
      <c r="G212" s="419" t="s">
        <v>1166</v>
      </c>
      <c r="H212" s="386" t="s">
        <v>632</v>
      </c>
      <c r="I212" s="419" t="s">
        <v>1444</v>
      </c>
      <c r="J212" s="419" t="s">
        <v>1457</v>
      </c>
      <c r="K212" s="419" t="s">
        <v>1442</v>
      </c>
      <c r="L212" s="419" t="s">
        <v>1443</v>
      </c>
      <c r="M212" s="420" t="s">
        <v>1441</v>
      </c>
      <c r="N212" s="397" t="s">
        <v>204</v>
      </c>
      <c r="O212" s="398">
        <f t="shared" si="79"/>
        <v>15</v>
      </c>
      <c r="P212" s="399" t="s">
        <v>214</v>
      </c>
      <c r="Q212" s="398">
        <f t="shared" si="80"/>
        <v>0</v>
      </c>
      <c r="R212" s="399" t="s">
        <v>206</v>
      </c>
      <c r="S212" s="398">
        <f t="shared" si="81"/>
        <v>15</v>
      </c>
      <c r="T212" s="399" t="s">
        <v>60</v>
      </c>
      <c r="U212" s="398">
        <f t="shared" si="95"/>
        <v>15</v>
      </c>
      <c r="V212" s="399" t="s">
        <v>207</v>
      </c>
      <c r="W212" s="398">
        <f t="shared" si="96"/>
        <v>15</v>
      </c>
      <c r="X212" s="399" t="s">
        <v>208</v>
      </c>
      <c r="Y212" s="398">
        <f t="shared" si="82"/>
        <v>15</v>
      </c>
      <c r="Z212" s="399" t="s">
        <v>209</v>
      </c>
      <c r="AA212" s="398">
        <f t="shared" si="97"/>
        <v>10</v>
      </c>
      <c r="AB212" s="434">
        <f t="shared" si="98"/>
        <v>85</v>
      </c>
      <c r="AC212" s="400" t="str">
        <f t="shared" si="99"/>
        <v>Débil</v>
      </c>
      <c r="AD212" s="401" t="s">
        <v>63</v>
      </c>
      <c r="AE212" s="402" t="str">
        <f t="shared" si="83"/>
        <v>Débil</v>
      </c>
      <c r="AF212" s="403" t="str">
        <f t="shared" si="100"/>
        <v>0</v>
      </c>
      <c r="AG212" s="861">
        <v>3</v>
      </c>
      <c r="AH212" s="850">
        <f>(AF212+AF213+AF214)/AG212</f>
        <v>16.666666666666668</v>
      </c>
      <c r="AI212" s="840" t="str">
        <f>IF(AH212&lt;50,"Débil",IF(AH212&lt;=99,"Moderado",IF(AH212=100,"Fuerte",IF(AH212="","ERROR"))))</f>
        <v>Débil</v>
      </c>
      <c r="AJ212" s="841" t="s">
        <v>162</v>
      </c>
      <c r="AK212" s="840">
        <f>IF(AI212="Débil",0,IF(AND(AI212="Moderado",AJ212="Directamente"),1,IF(AND(AI212="Moderado",AJ212="No disminuye"),0,IF(AND(AI212="Fuerte",AJ212="Directamente"),2,IF(AND(AI212="Fuerte",AJ212="No disminuye"),0)))))</f>
        <v>0</v>
      </c>
      <c r="AL212" s="840">
        <f>'4-VALORACIÓN DEL RIESGO'!P77-'5-CONTROLES'!AK212:AK214</f>
        <v>2</v>
      </c>
      <c r="AM212" s="840" t="str">
        <f>IF(AL212=5,"Casi Seguro",IF(AL212=4,"Probable",IF(AL212=3,"Posible",IF(AL212=2,"Improbable",IF(AL212=1,"Rara Vez",IF(AL212=0,"Rara Vez",IF(AL212&lt;0,"Rara Vez")))))))</f>
        <v>Improbable</v>
      </c>
      <c r="AN212" s="841" t="s">
        <v>164</v>
      </c>
      <c r="AO212" s="840">
        <f>IF(AI212="Débil",0,IF(AND(AI212="Moderado",AN212="Directamente"),1,IF(AND(AI212="Moderado",AN212="Indirectamente"),0,IF(AND(AI212="Moderado",AN212="No disminuye"),0,IF(AND(AI212="Fuerte",AN212="Directamente"),2,IF(AND(AI212="Fuerte",AN212="Indirectamente"),1,IF(AND(AI212="Fuerte",AN212="No disminuye"),0)))))))</f>
        <v>0</v>
      </c>
      <c r="AP212" s="840">
        <f>'4-VALORACIÓN DEL RIESGO'!Z77-'5-CONTROLES'!AO212:AO214</f>
        <v>4</v>
      </c>
      <c r="AQ212" s="842" t="str">
        <f>IF(AP212&lt;=1,"Insignificante",IF(AP212=2,"Menor",IF(AP212=3,"Moderado",IF(AP212=4,"Mayor",IF(AP212&gt;=5,"Catastrófico")))))</f>
        <v>Mayor</v>
      </c>
      <c r="AR212" s="840" t="str">
        <f t="shared" ref="AR212" si="105">IF(OR(AND(AQ212="Insignificante",AM212="Rara Vez"),AND(AQ212="Insignificante",AM212="Improbable"),AND(AQ212="Insignificante",AM212="Posible"),AND(AQ212="Menor",AM212="Rara Vez"),AND(AQ212="Menor",AM212="Improbable")),"Bajo",IF(OR(AND(AQ212="Insignificante",AM212="Probable"),AND(AQ212="Menor",AM212="Posible"),AND(AQ212="Moderado",AM212="Rara Vez"),AND(AQ212="Moderado",AM212="Improbable")),"Moderado",IF(OR(AND(AQ212="Menor",AM212="Probable"),AND(AQ212="Menor",AM212="Casi Seguro"),AND(AQ212="Mayor",AM212="Improbable"),AND(AQ212="Mayor",AM212="Rara Vez"),AND(AQ212="Moderado",AM212="Probable"),AND(AQ212="Insignificante",AM212="Casi Seguro"),AND(AQ212="Moderado",AM212="Posible")),"Alto",IF(OR(AND(AQ212="Moderado",AM212="Casi Seguro"),AND(AQ212="Mayor",AM212="Posible"),AND(AQ212="Mayor",AM212="Probable"),AND(AQ212="Mayor",AM212="Casi Seguro"),AND(AQ212="Catastrófico",AM212="Rara Vez"),AND(AQ212="Catastrófico",AM212="Improbable"),AND(AQ212="Catastrófico",AM212="Posible"),AND(AQ212="Catastrófico",AM212="Casi Seguro"),AND(AQ212="Catastrófico",AM212="Probable")),"Extremo"))))</f>
        <v>Alto</v>
      </c>
      <c r="AS212" s="840"/>
      <c r="AT212" s="845" t="s">
        <v>9</v>
      </c>
    </row>
    <row r="213" spans="2:46" s="396" customFormat="1" ht="163.5" customHeight="1" x14ac:dyDescent="0.3">
      <c r="B213" s="949"/>
      <c r="C213" s="865"/>
      <c r="D213" s="867"/>
      <c r="E213" s="867"/>
      <c r="F213" s="867"/>
      <c r="G213" s="419" t="s">
        <v>1166</v>
      </c>
      <c r="H213" s="386" t="s">
        <v>632</v>
      </c>
      <c r="I213" s="419" t="s">
        <v>1449</v>
      </c>
      <c r="J213" s="419" t="s">
        <v>1452</v>
      </c>
      <c r="K213" s="419" t="s">
        <v>1168</v>
      </c>
      <c r="L213" s="419" t="s">
        <v>1445</v>
      </c>
      <c r="M213" s="420" t="s">
        <v>1446</v>
      </c>
      <c r="N213" s="397" t="s">
        <v>204</v>
      </c>
      <c r="O213" s="398">
        <f t="shared" si="79"/>
        <v>15</v>
      </c>
      <c r="P213" s="399" t="s">
        <v>214</v>
      </c>
      <c r="Q213" s="398">
        <f t="shared" si="80"/>
        <v>0</v>
      </c>
      <c r="R213" s="399" t="s">
        <v>239</v>
      </c>
      <c r="S213" s="398">
        <f t="shared" si="81"/>
        <v>0</v>
      </c>
      <c r="T213" s="399" t="s">
        <v>210</v>
      </c>
      <c r="U213" s="398">
        <f t="shared" si="95"/>
        <v>10</v>
      </c>
      <c r="V213" s="399" t="s">
        <v>207</v>
      </c>
      <c r="W213" s="398">
        <f t="shared" si="96"/>
        <v>15</v>
      </c>
      <c r="X213" s="399" t="s">
        <v>212</v>
      </c>
      <c r="Y213" s="398">
        <f t="shared" si="82"/>
        <v>0</v>
      </c>
      <c r="Z213" s="399" t="s">
        <v>209</v>
      </c>
      <c r="AA213" s="398">
        <f t="shared" si="97"/>
        <v>10</v>
      </c>
      <c r="AB213" s="434">
        <f t="shared" si="98"/>
        <v>50</v>
      </c>
      <c r="AC213" s="400" t="str">
        <f t="shared" si="99"/>
        <v>Débil</v>
      </c>
      <c r="AD213" s="401" t="s">
        <v>63</v>
      </c>
      <c r="AE213" s="402" t="str">
        <f t="shared" si="83"/>
        <v>Débil</v>
      </c>
      <c r="AF213" s="403" t="str">
        <f t="shared" si="100"/>
        <v>0</v>
      </c>
      <c r="AG213" s="862"/>
      <c r="AH213" s="850"/>
      <c r="AI213" s="840"/>
      <c r="AJ213" s="841"/>
      <c r="AK213" s="840"/>
      <c r="AL213" s="840"/>
      <c r="AM213" s="840"/>
      <c r="AN213" s="841"/>
      <c r="AO213" s="840"/>
      <c r="AP213" s="840"/>
      <c r="AQ213" s="843"/>
      <c r="AR213" s="840"/>
      <c r="AS213" s="840"/>
      <c r="AT213" s="845"/>
    </row>
    <row r="214" spans="2:46" s="396" customFormat="1" ht="163.5" customHeight="1" thickBot="1" x14ac:dyDescent="0.35">
      <c r="B214" s="949"/>
      <c r="C214" s="865"/>
      <c r="D214" s="867"/>
      <c r="E214" s="867"/>
      <c r="F214" s="867"/>
      <c r="G214" s="419" t="s">
        <v>1166</v>
      </c>
      <c r="H214" s="386" t="s">
        <v>632</v>
      </c>
      <c r="I214" s="419" t="s">
        <v>1450</v>
      </c>
      <c r="J214" s="419" t="s">
        <v>1451</v>
      </c>
      <c r="K214" s="419" t="s">
        <v>1168</v>
      </c>
      <c r="L214" s="419" t="s">
        <v>1448</v>
      </c>
      <c r="M214" s="420" t="s">
        <v>1447</v>
      </c>
      <c r="N214" s="397" t="s">
        <v>204</v>
      </c>
      <c r="O214" s="398">
        <f t="shared" si="79"/>
        <v>15</v>
      </c>
      <c r="P214" s="399" t="s">
        <v>205</v>
      </c>
      <c r="Q214" s="398">
        <f t="shared" si="80"/>
        <v>15</v>
      </c>
      <c r="R214" s="399" t="s">
        <v>206</v>
      </c>
      <c r="S214" s="398">
        <f t="shared" si="81"/>
        <v>15</v>
      </c>
      <c r="T214" s="399" t="s">
        <v>210</v>
      </c>
      <c r="U214" s="398">
        <f t="shared" si="95"/>
        <v>10</v>
      </c>
      <c r="V214" s="399" t="s">
        <v>207</v>
      </c>
      <c r="W214" s="398">
        <f t="shared" si="96"/>
        <v>15</v>
      </c>
      <c r="X214" s="399" t="s">
        <v>208</v>
      </c>
      <c r="Y214" s="398">
        <f t="shared" si="82"/>
        <v>15</v>
      </c>
      <c r="Z214" s="399" t="s">
        <v>209</v>
      </c>
      <c r="AA214" s="398">
        <f t="shared" si="97"/>
        <v>10</v>
      </c>
      <c r="AB214" s="434">
        <f t="shared" si="98"/>
        <v>95</v>
      </c>
      <c r="AC214" s="400" t="str">
        <f t="shared" si="99"/>
        <v>Moderado</v>
      </c>
      <c r="AD214" s="401" t="s">
        <v>63</v>
      </c>
      <c r="AE214" s="402" t="str">
        <f t="shared" si="83"/>
        <v>Moderado</v>
      </c>
      <c r="AF214" s="403" t="str">
        <f t="shared" si="100"/>
        <v>50</v>
      </c>
      <c r="AG214" s="863"/>
      <c r="AH214" s="850"/>
      <c r="AI214" s="840"/>
      <c r="AJ214" s="841"/>
      <c r="AK214" s="840"/>
      <c r="AL214" s="840"/>
      <c r="AM214" s="840"/>
      <c r="AN214" s="841"/>
      <c r="AO214" s="840"/>
      <c r="AP214" s="840"/>
      <c r="AQ214" s="844"/>
      <c r="AR214" s="840"/>
      <c r="AS214" s="840"/>
      <c r="AT214" s="845"/>
    </row>
    <row r="215" spans="2:46" s="396" customFormat="1" ht="163.5" customHeight="1" x14ac:dyDescent="0.3">
      <c r="B215" s="949">
        <v>69</v>
      </c>
      <c r="C215" s="865" t="str">
        <f>'3-IDENTIFICACIÓN DEL RIESGO'!B79</f>
        <v>Gestión Financiera</v>
      </c>
      <c r="D215" s="867" t="str">
        <f>'3-IDENTIFICACIÓN DEL RIESGO'!E79</f>
        <v xml:space="preserve">1. Secretaría General.
2. Subdirección Administrativa y Financiera.
3. Subdirección de Administración de Tierras de la Nación.
4. Oficina de Planeación </v>
      </c>
      <c r="E215" s="867" t="str">
        <f>'3-IDENTIFICACIÓN DEL RIESGO'!G79</f>
        <v>Fallas en la constitución de la reserva presupuestal</v>
      </c>
      <c r="F215" s="867"/>
      <c r="G215" s="419" t="s">
        <v>1166</v>
      </c>
      <c r="H215" s="386" t="s">
        <v>635</v>
      </c>
      <c r="I215" s="419" t="s">
        <v>1459</v>
      </c>
      <c r="J215" s="419" t="s">
        <v>1458</v>
      </c>
      <c r="K215" s="419" t="s">
        <v>1456</v>
      </c>
      <c r="L215" s="419" t="s">
        <v>1455</v>
      </c>
      <c r="M215" s="420" t="s">
        <v>1454</v>
      </c>
      <c r="N215" s="397" t="s">
        <v>204</v>
      </c>
      <c r="O215" s="398">
        <f t="shared" si="79"/>
        <v>15</v>
      </c>
      <c r="P215" s="399" t="s">
        <v>214</v>
      </c>
      <c r="Q215" s="398">
        <f t="shared" si="80"/>
        <v>0</v>
      </c>
      <c r="R215" s="399" t="s">
        <v>206</v>
      </c>
      <c r="S215" s="398">
        <f t="shared" si="81"/>
        <v>15</v>
      </c>
      <c r="T215" s="399" t="s">
        <v>60</v>
      </c>
      <c r="U215" s="398">
        <f t="shared" si="95"/>
        <v>15</v>
      </c>
      <c r="V215" s="399" t="s">
        <v>207</v>
      </c>
      <c r="W215" s="398">
        <f t="shared" si="96"/>
        <v>15</v>
      </c>
      <c r="X215" s="399" t="s">
        <v>208</v>
      </c>
      <c r="Y215" s="398">
        <f t="shared" si="82"/>
        <v>15</v>
      </c>
      <c r="Z215" s="399" t="s">
        <v>209</v>
      </c>
      <c r="AA215" s="398">
        <f t="shared" si="97"/>
        <v>10</v>
      </c>
      <c r="AB215" s="434">
        <f t="shared" si="98"/>
        <v>85</v>
      </c>
      <c r="AC215" s="400" t="str">
        <f t="shared" si="99"/>
        <v>Débil</v>
      </c>
      <c r="AD215" s="401" t="s">
        <v>63</v>
      </c>
      <c r="AE215" s="402" t="str">
        <f t="shared" si="83"/>
        <v>Débil</v>
      </c>
      <c r="AF215" s="403" t="str">
        <f t="shared" si="100"/>
        <v>0</v>
      </c>
      <c r="AG215" s="861">
        <v>1</v>
      </c>
      <c r="AH215" s="850">
        <f>(AF215+AF216+AF217)/AG215</f>
        <v>0</v>
      </c>
      <c r="AI215" s="840" t="str">
        <f>IF(AH215&lt;50,"Débil",IF(AH215&lt;=99,"Moderado",IF(AH215=100,"Fuerte",IF(AH215="","ERROR"))))</f>
        <v>Débil</v>
      </c>
      <c r="AJ215" s="841" t="s">
        <v>162</v>
      </c>
      <c r="AK215" s="840">
        <f>IF(AI215="Débil",0,IF(AND(AI215="Moderado",AJ215="Directamente"),1,IF(AND(AI215="Moderado",AJ215="No disminuye"),0,IF(AND(AI215="Fuerte",AJ215="Directamente"),2,IF(AND(AI215="Fuerte",AJ215="No disminuye"),0)))))</f>
        <v>0</v>
      </c>
      <c r="AL215" s="840">
        <f>'4-VALORACIÓN DEL RIESGO'!P78-'5-CONTROLES'!AK215:AK217</f>
        <v>2</v>
      </c>
      <c r="AM215" s="840" t="str">
        <f>IF(AL215=5,"Casi Seguro",IF(AL215=4,"Probable",IF(AL215=3,"Posible",IF(AL215=2,"Improbable",IF(AL215=1,"Rara Vez",IF(AL215=0,"Rara Vez",IF(AL215&lt;0,"Rara Vez")))))))</f>
        <v>Improbable</v>
      </c>
      <c r="AN215" s="841" t="s">
        <v>164</v>
      </c>
      <c r="AO215" s="840">
        <f>IF(AI215="Débil",0,IF(AND(AI215="Moderado",AN215="Directamente"),1,IF(AND(AI215="Moderado",AN215="Indirectamente"),0,IF(AND(AI215="Moderado",AN215="No disminuye"),0,IF(AND(AI215="Fuerte",AN215="Directamente"),2,IF(AND(AI215="Fuerte",AN215="Indirectamente"),1,IF(AND(AI215="Fuerte",AN215="No disminuye"),0)))))))</f>
        <v>0</v>
      </c>
      <c r="AP215" s="840">
        <f>'4-VALORACIÓN DEL RIESGO'!Z78-'5-CONTROLES'!AO215:AO217</f>
        <v>5</v>
      </c>
      <c r="AQ215" s="842" t="str">
        <f>IF(AP215&lt;=1,"Insignificante",IF(AP215=2,"Menor",IF(AP215=3,"Moderado",IF(AP215=4,"Mayor",IF(AP215&gt;=5,"Catastrófico")))))</f>
        <v>Catastrófico</v>
      </c>
      <c r="AR215" s="840" t="str">
        <f t="shared" ref="AR215" si="106">IF(OR(AND(AQ215="Insignificante",AM215="Rara Vez"),AND(AQ215="Insignificante",AM215="Improbable"),AND(AQ215="Insignificante",AM215="Posible"),AND(AQ215="Menor",AM215="Rara Vez"),AND(AQ215="Menor",AM215="Improbable")),"Bajo",IF(OR(AND(AQ215="Insignificante",AM215="Probable"),AND(AQ215="Menor",AM215="Posible"),AND(AQ215="Moderado",AM215="Rara Vez"),AND(AQ215="Moderado",AM215="Improbable")),"Moderado",IF(OR(AND(AQ215="Menor",AM215="Probable"),AND(AQ215="Menor",AM215="Casi Seguro"),AND(AQ215="Mayor",AM215="Improbable"),AND(AQ215="Mayor",AM215="Rara Vez"),AND(AQ215="Moderado",AM215="Probable"),AND(AQ215="Insignificante",AM215="Casi Seguro"),AND(AQ215="Moderado",AM215="Posible")),"Alto",IF(OR(AND(AQ215="Moderado",AM215="Casi Seguro"),AND(AQ215="Mayor",AM215="Posible"),AND(AQ215="Mayor",AM215="Probable"),AND(AQ215="Mayor",AM215="Casi Seguro"),AND(AQ215="Catastrófico",AM215="Rara Vez"),AND(AQ215="Catastrófico",AM215="Improbable"),AND(AQ215="Catastrófico",AM215="Posible"),AND(AQ215="Catastrófico",AM215="Casi Seguro"),AND(AQ215="Catastrófico",AM215="Probable")),"Extremo"))))</f>
        <v>Extremo</v>
      </c>
      <c r="AS215" s="840"/>
      <c r="AT215" s="845" t="s">
        <v>9</v>
      </c>
    </row>
    <row r="216" spans="2:46" s="396" customFormat="1" ht="24" customHeight="1" x14ac:dyDescent="0.3">
      <c r="B216" s="949"/>
      <c r="C216" s="865"/>
      <c r="D216" s="867"/>
      <c r="E216" s="867"/>
      <c r="F216" s="867"/>
      <c r="G216" s="419"/>
      <c r="H216" s="386"/>
      <c r="I216" s="419"/>
      <c r="J216" s="419"/>
      <c r="K216" s="419"/>
      <c r="L216" s="419"/>
      <c r="M216" s="420"/>
      <c r="N216" s="397"/>
      <c r="O216" s="398" t="b">
        <f t="shared" si="79"/>
        <v>0</v>
      </c>
      <c r="P216" s="399"/>
      <c r="Q216" s="398" t="b">
        <f t="shared" si="80"/>
        <v>0</v>
      </c>
      <c r="R216" s="399"/>
      <c r="S216" s="398" t="b">
        <f t="shared" si="81"/>
        <v>0</v>
      </c>
      <c r="T216" s="399"/>
      <c r="U216" s="398" t="b">
        <f t="shared" si="95"/>
        <v>0</v>
      </c>
      <c r="V216" s="399"/>
      <c r="W216" s="398" t="b">
        <f t="shared" si="96"/>
        <v>0</v>
      </c>
      <c r="X216" s="399"/>
      <c r="Y216" s="398" t="b">
        <f t="shared" si="82"/>
        <v>0</v>
      </c>
      <c r="Z216" s="399"/>
      <c r="AA216" s="398" t="b">
        <f t="shared" si="97"/>
        <v>0</v>
      </c>
      <c r="AB216" s="434">
        <f t="shared" si="98"/>
        <v>0</v>
      </c>
      <c r="AC216" s="400" t="str">
        <f t="shared" si="99"/>
        <v>Débil</v>
      </c>
      <c r="AD216" s="401"/>
      <c r="AE216" s="402" t="str">
        <f t="shared" si="83"/>
        <v>Débil</v>
      </c>
      <c r="AF216" s="403" t="str">
        <f t="shared" si="100"/>
        <v>0</v>
      </c>
      <c r="AG216" s="862"/>
      <c r="AH216" s="850"/>
      <c r="AI216" s="840"/>
      <c r="AJ216" s="841"/>
      <c r="AK216" s="840"/>
      <c r="AL216" s="840"/>
      <c r="AM216" s="840"/>
      <c r="AN216" s="841"/>
      <c r="AO216" s="840"/>
      <c r="AP216" s="840"/>
      <c r="AQ216" s="843"/>
      <c r="AR216" s="840"/>
      <c r="AS216" s="840"/>
      <c r="AT216" s="845"/>
    </row>
    <row r="217" spans="2:46" s="396" customFormat="1" ht="24" customHeight="1" thickBot="1" x14ac:dyDescent="0.35">
      <c r="B217" s="949"/>
      <c r="C217" s="865"/>
      <c r="D217" s="867"/>
      <c r="E217" s="867"/>
      <c r="F217" s="867"/>
      <c r="G217" s="419"/>
      <c r="H217" s="386"/>
      <c r="I217" s="419"/>
      <c r="J217" s="419"/>
      <c r="K217" s="419"/>
      <c r="L217" s="419"/>
      <c r="M217" s="420"/>
      <c r="N217" s="397"/>
      <c r="O217" s="398" t="b">
        <f t="shared" si="79"/>
        <v>0</v>
      </c>
      <c r="P217" s="399"/>
      <c r="Q217" s="398" t="b">
        <f t="shared" si="80"/>
        <v>0</v>
      </c>
      <c r="R217" s="399"/>
      <c r="S217" s="398" t="b">
        <f t="shared" si="81"/>
        <v>0</v>
      </c>
      <c r="T217" s="399"/>
      <c r="U217" s="398" t="b">
        <f t="shared" si="95"/>
        <v>0</v>
      </c>
      <c r="V217" s="399"/>
      <c r="W217" s="398" t="b">
        <f t="shared" si="96"/>
        <v>0</v>
      </c>
      <c r="X217" s="399"/>
      <c r="Y217" s="398" t="b">
        <f t="shared" si="82"/>
        <v>0</v>
      </c>
      <c r="Z217" s="399"/>
      <c r="AA217" s="398" t="b">
        <f t="shared" si="97"/>
        <v>0</v>
      </c>
      <c r="AB217" s="434">
        <f t="shared" si="98"/>
        <v>0</v>
      </c>
      <c r="AC217" s="400" t="str">
        <f t="shared" si="99"/>
        <v>Débil</v>
      </c>
      <c r="AD217" s="401"/>
      <c r="AE217" s="402" t="str">
        <f t="shared" si="83"/>
        <v>Débil</v>
      </c>
      <c r="AF217" s="403" t="str">
        <f t="shared" si="100"/>
        <v>0</v>
      </c>
      <c r="AG217" s="863"/>
      <c r="AH217" s="850"/>
      <c r="AI217" s="840"/>
      <c r="AJ217" s="841"/>
      <c r="AK217" s="840"/>
      <c r="AL217" s="840"/>
      <c r="AM217" s="840"/>
      <c r="AN217" s="841"/>
      <c r="AO217" s="840"/>
      <c r="AP217" s="840"/>
      <c r="AQ217" s="844"/>
      <c r="AR217" s="840"/>
      <c r="AS217" s="840"/>
      <c r="AT217" s="845"/>
    </row>
    <row r="218" spans="2:46" s="396" customFormat="1" ht="163.5" customHeight="1" x14ac:dyDescent="0.3">
      <c r="B218" s="949">
        <v>70</v>
      </c>
      <c r="C218" s="865" t="str">
        <f>'3-IDENTIFICACIÓN DEL RIESGO'!B80</f>
        <v>Seguimiento, Evaluación y Mejora</v>
      </c>
      <c r="D218" s="867" t="str">
        <f>'3-IDENTIFICACIÓN DEL RIESGO'!E80</f>
        <v xml:space="preserve">1. Oficina de Control Interno.
2. Oficina de Planeación.
3. Oficina del Inspector de Gestión de Tierras.
4. Secretaría General
</v>
      </c>
      <c r="E218" s="867" t="str">
        <f>'3-IDENTIFICACIÓN DEL RIESGO'!G80</f>
        <v xml:space="preserve">Incumplimiento y no conformidad de reportes e informes de avance de planes de acción y proyectos de inversión </v>
      </c>
      <c r="F218" s="867"/>
      <c r="G218" s="419" t="s">
        <v>716</v>
      </c>
      <c r="H218" s="386" t="s">
        <v>632</v>
      </c>
      <c r="I218" s="419" t="s">
        <v>1488</v>
      </c>
      <c r="J218" s="419" t="s">
        <v>1835</v>
      </c>
      <c r="K218" s="419" t="s">
        <v>1489</v>
      </c>
      <c r="L218" s="419" t="s">
        <v>1490</v>
      </c>
      <c r="M218" s="420" t="s">
        <v>1486</v>
      </c>
      <c r="N218" s="397" t="s">
        <v>204</v>
      </c>
      <c r="O218" s="398">
        <f t="shared" si="79"/>
        <v>15</v>
      </c>
      <c r="P218" s="399" t="s">
        <v>214</v>
      </c>
      <c r="Q218" s="398">
        <f t="shared" si="80"/>
        <v>0</v>
      </c>
      <c r="R218" s="399" t="s">
        <v>206</v>
      </c>
      <c r="S218" s="398">
        <f t="shared" si="81"/>
        <v>15</v>
      </c>
      <c r="T218" s="399" t="s">
        <v>210</v>
      </c>
      <c r="U218" s="398">
        <f t="shared" si="95"/>
        <v>10</v>
      </c>
      <c r="V218" s="399" t="s">
        <v>207</v>
      </c>
      <c r="W218" s="398">
        <f t="shared" si="96"/>
        <v>15</v>
      </c>
      <c r="X218" s="399" t="s">
        <v>208</v>
      </c>
      <c r="Y218" s="398">
        <f t="shared" si="82"/>
        <v>15</v>
      </c>
      <c r="Z218" s="399" t="s">
        <v>209</v>
      </c>
      <c r="AA218" s="398">
        <f t="shared" si="97"/>
        <v>10</v>
      </c>
      <c r="AB218" s="434">
        <f t="shared" si="98"/>
        <v>80</v>
      </c>
      <c r="AC218" s="400" t="str">
        <f t="shared" si="99"/>
        <v>Débil</v>
      </c>
      <c r="AD218" s="401" t="s">
        <v>63</v>
      </c>
      <c r="AE218" s="402" t="str">
        <f t="shared" si="83"/>
        <v>Débil</v>
      </c>
      <c r="AF218" s="403" t="str">
        <f t="shared" si="100"/>
        <v>0</v>
      </c>
      <c r="AG218" s="861">
        <v>2</v>
      </c>
      <c r="AH218" s="850">
        <f>(AF218+AF219+AF220)/AG218</f>
        <v>0</v>
      </c>
      <c r="AI218" s="840" t="str">
        <f>IF(AH218&lt;50,"Débil",IF(AH218&lt;=99,"Moderado",IF(AH218=100,"Fuerte",IF(AH218="","ERROR"))))</f>
        <v>Débil</v>
      </c>
      <c r="AJ218" s="841" t="s">
        <v>162</v>
      </c>
      <c r="AK218" s="840">
        <f>IF(AI218="Débil",0,IF(AND(AI218="Moderado",AJ218="Directamente"),1,IF(AND(AI218="Moderado",AJ218="No disminuye"),0,IF(AND(AI218="Fuerte",AJ218="Directamente"),2,IF(AND(AI218="Fuerte",AJ218="No disminuye"),0)))))</f>
        <v>0</v>
      </c>
      <c r="AL218" s="840">
        <f>'4-VALORACIÓN DEL RIESGO'!P79-'5-CONTROLES'!AK218:AK220</f>
        <v>4</v>
      </c>
      <c r="AM218" s="840" t="str">
        <f>IF(AL218=5,"Casi Seguro",IF(AL218=4,"Probable",IF(AL218=3,"Posible",IF(AL218=2,"Improbable",IF(AL218=1,"Rara Vez",IF(AL218=0,"Rara Vez",IF(AL218&lt;0,"Rara Vez")))))))</f>
        <v>Probable</v>
      </c>
      <c r="AN218" s="841" t="s">
        <v>164</v>
      </c>
      <c r="AO218" s="840">
        <f>IF(AI218="Débil",0,IF(AND(AI218="Moderado",AN218="Directamente"),1,IF(AND(AI218="Moderado",AN218="Indirectamente"),0,IF(AND(AI218="Moderado",AN218="No disminuye"),0,IF(AND(AI218="Fuerte",AN218="Directamente"),2,IF(AND(AI218="Fuerte",AN218="Indirectamente"),1,IF(AND(AI218="Fuerte",AN218="No disminuye"),0)))))))</f>
        <v>0</v>
      </c>
      <c r="AP218" s="840">
        <f>'4-VALORACIÓN DEL RIESGO'!Z79-'5-CONTROLES'!AO218:AO220</f>
        <v>3</v>
      </c>
      <c r="AQ218" s="842" t="str">
        <f>IF(AP218&lt;=1,"Insignificante",IF(AP218=2,"Menor",IF(AP218=3,"Moderado",IF(AP218=4,"Mayor",IF(AP218&gt;=5,"Catastrófico")))))</f>
        <v>Moderado</v>
      </c>
      <c r="AR218" s="840" t="str">
        <f t="shared" ref="AR218" si="107">IF(OR(AND(AQ218="Insignificante",AM218="Rara Vez"),AND(AQ218="Insignificante",AM218="Improbable"),AND(AQ218="Insignificante",AM218="Posible"),AND(AQ218="Menor",AM218="Rara Vez"),AND(AQ218="Menor",AM218="Improbable")),"Bajo",IF(OR(AND(AQ218="Insignificante",AM218="Probable"),AND(AQ218="Menor",AM218="Posible"),AND(AQ218="Moderado",AM218="Rara Vez"),AND(AQ218="Moderado",AM218="Improbable")),"Moderado",IF(OR(AND(AQ218="Menor",AM218="Probable"),AND(AQ218="Menor",AM218="Casi Seguro"),AND(AQ218="Mayor",AM218="Improbable"),AND(AQ218="Mayor",AM218="Rara Vez"),AND(AQ218="Moderado",AM218="Probable"),AND(AQ218="Insignificante",AM218="Casi Seguro"),AND(AQ218="Moderado",AM218="Posible")),"Alto",IF(OR(AND(AQ218="Moderado",AM218="Casi Seguro"),AND(AQ218="Mayor",AM218="Posible"),AND(AQ218="Mayor",AM218="Probable"),AND(AQ218="Mayor",AM218="Casi Seguro"),AND(AQ218="Catastrófico",AM218="Rara Vez"),AND(AQ218="Catastrófico",AM218="Improbable"),AND(AQ218="Catastrófico",AM218="Posible"),AND(AQ218="Catastrófico",AM218="Casi Seguro"),AND(AQ218="Catastrófico",AM218="Probable")),"Extremo"))))</f>
        <v>Alto</v>
      </c>
      <c r="AS218" s="840"/>
      <c r="AT218" s="845" t="s">
        <v>9</v>
      </c>
    </row>
    <row r="219" spans="2:46" s="396" customFormat="1" ht="163.5" customHeight="1" x14ac:dyDescent="0.3">
      <c r="B219" s="949"/>
      <c r="C219" s="865"/>
      <c r="D219" s="867"/>
      <c r="E219" s="867"/>
      <c r="F219" s="867"/>
      <c r="G219" s="419" t="s">
        <v>716</v>
      </c>
      <c r="H219" s="386" t="s">
        <v>632</v>
      </c>
      <c r="I219" s="419" t="s">
        <v>1485</v>
      </c>
      <c r="J219" s="419" t="s">
        <v>1836</v>
      </c>
      <c r="K219" s="419" t="s">
        <v>1489</v>
      </c>
      <c r="L219" s="419" t="s">
        <v>1491</v>
      </c>
      <c r="M219" s="420" t="s">
        <v>1487</v>
      </c>
      <c r="N219" s="397" t="s">
        <v>204</v>
      </c>
      <c r="O219" s="398">
        <f t="shared" si="79"/>
        <v>15</v>
      </c>
      <c r="P219" s="399" t="s">
        <v>214</v>
      </c>
      <c r="Q219" s="398">
        <f t="shared" si="80"/>
        <v>0</v>
      </c>
      <c r="R219" s="399" t="s">
        <v>206</v>
      </c>
      <c r="S219" s="398">
        <f t="shared" si="81"/>
        <v>15</v>
      </c>
      <c r="T219" s="399" t="s">
        <v>210</v>
      </c>
      <c r="U219" s="398">
        <f t="shared" si="95"/>
        <v>10</v>
      </c>
      <c r="V219" s="399" t="s">
        <v>207</v>
      </c>
      <c r="W219" s="398">
        <f t="shared" si="96"/>
        <v>15</v>
      </c>
      <c r="X219" s="399" t="s">
        <v>208</v>
      </c>
      <c r="Y219" s="398">
        <f t="shared" si="82"/>
        <v>15</v>
      </c>
      <c r="Z219" s="399" t="s">
        <v>209</v>
      </c>
      <c r="AA219" s="398">
        <f t="shared" si="97"/>
        <v>10</v>
      </c>
      <c r="AB219" s="434">
        <f t="shared" si="98"/>
        <v>80</v>
      </c>
      <c r="AC219" s="400" t="str">
        <f t="shared" si="99"/>
        <v>Débil</v>
      </c>
      <c r="AD219" s="401" t="s">
        <v>63</v>
      </c>
      <c r="AE219" s="402" t="str">
        <f t="shared" si="83"/>
        <v>Débil</v>
      </c>
      <c r="AF219" s="403" t="str">
        <f t="shared" si="100"/>
        <v>0</v>
      </c>
      <c r="AG219" s="862"/>
      <c r="AH219" s="850"/>
      <c r="AI219" s="840"/>
      <c r="AJ219" s="841"/>
      <c r="AK219" s="840"/>
      <c r="AL219" s="840"/>
      <c r="AM219" s="840"/>
      <c r="AN219" s="841"/>
      <c r="AO219" s="840"/>
      <c r="AP219" s="840"/>
      <c r="AQ219" s="843"/>
      <c r="AR219" s="840"/>
      <c r="AS219" s="840"/>
      <c r="AT219" s="845"/>
    </row>
    <row r="220" spans="2:46" s="396" customFormat="1" ht="24" customHeight="1" thickBot="1" x14ac:dyDescent="0.35">
      <c r="B220" s="949"/>
      <c r="C220" s="865"/>
      <c r="D220" s="867"/>
      <c r="E220" s="867"/>
      <c r="F220" s="867"/>
      <c r="G220" s="419"/>
      <c r="H220" s="386"/>
      <c r="I220" s="419"/>
      <c r="J220" s="419"/>
      <c r="K220" s="419"/>
      <c r="L220" s="419"/>
      <c r="M220" s="420"/>
      <c r="N220" s="397"/>
      <c r="O220" s="398" t="b">
        <f t="shared" si="79"/>
        <v>0</v>
      </c>
      <c r="P220" s="399"/>
      <c r="Q220" s="398" t="b">
        <f t="shared" si="80"/>
        <v>0</v>
      </c>
      <c r="R220" s="399"/>
      <c r="S220" s="398" t="b">
        <f t="shared" si="81"/>
        <v>0</v>
      </c>
      <c r="T220" s="399"/>
      <c r="U220" s="398" t="b">
        <f t="shared" si="95"/>
        <v>0</v>
      </c>
      <c r="V220" s="399"/>
      <c r="W220" s="398" t="b">
        <f t="shared" si="96"/>
        <v>0</v>
      </c>
      <c r="X220" s="399"/>
      <c r="Y220" s="398" t="b">
        <f t="shared" si="82"/>
        <v>0</v>
      </c>
      <c r="Z220" s="399"/>
      <c r="AA220" s="398" t="b">
        <f t="shared" si="97"/>
        <v>0</v>
      </c>
      <c r="AB220" s="434">
        <f t="shared" si="98"/>
        <v>0</v>
      </c>
      <c r="AC220" s="400" t="str">
        <f t="shared" si="99"/>
        <v>Débil</v>
      </c>
      <c r="AD220" s="401"/>
      <c r="AE220" s="402" t="str">
        <f t="shared" si="83"/>
        <v>Débil</v>
      </c>
      <c r="AF220" s="403" t="str">
        <f t="shared" si="100"/>
        <v>0</v>
      </c>
      <c r="AG220" s="863"/>
      <c r="AH220" s="850"/>
      <c r="AI220" s="840"/>
      <c r="AJ220" s="841"/>
      <c r="AK220" s="840"/>
      <c r="AL220" s="840"/>
      <c r="AM220" s="840"/>
      <c r="AN220" s="841"/>
      <c r="AO220" s="840"/>
      <c r="AP220" s="840"/>
      <c r="AQ220" s="844"/>
      <c r="AR220" s="840"/>
      <c r="AS220" s="840"/>
      <c r="AT220" s="845"/>
    </row>
    <row r="221" spans="2:46" s="396" customFormat="1" ht="163.5" customHeight="1" x14ac:dyDescent="0.3">
      <c r="B221" s="949">
        <v>71</v>
      </c>
      <c r="C221" s="865" t="str">
        <f>'3-IDENTIFICACIÓN DEL RIESGO'!B81</f>
        <v>Seguimiento, Evaluación y Mejora</v>
      </c>
      <c r="D221" s="867" t="str">
        <f>'3-IDENTIFICACIÓN DEL RIESGO'!E81</f>
        <v xml:space="preserve">1. Oficina de Control Interno.
2. Oficina de Planeación.
3. Oficina del Inspector de Gestión de Tierras.
4. Secretaría General
</v>
      </c>
      <c r="E221" s="867" t="str">
        <f>'3-IDENTIFICACIÓN DEL RIESGO'!G81</f>
        <v>Liberación de productos no conformes con los requisitos.</v>
      </c>
      <c r="F221" s="867"/>
      <c r="G221" s="419" t="s">
        <v>716</v>
      </c>
      <c r="H221" s="386" t="s">
        <v>630</v>
      </c>
      <c r="I221" s="419" t="s">
        <v>1769</v>
      </c>
      <c r="J221" s="419" t="s">
        <v>1766</v>
      </c>
      <c r="K221" s="419" t="s">
        <v>1768</v>
      </c>
      <c r="L221" s="419" t="s">
        <v>1767</v>
      </c>
      <c r="M221" s="420" t="s">
        <v>1765</v>
      </c>
      <c r="N221" s="397" t="s">
        <v>204</v>
      </c>
      <c r="O221" s="398">
        <f t="shared" si="79"/>
        <v>15</v>
      </c>
      <c r="P221" s="399" t="s">
        <v>205</v>
      </c>
      <c r="Q221" s="398">
        <f t="shared" si="80"/>
        <v>15</v>
      </c>
      <c r="R221" s="399" t="s">
        <v>206</v>
      </c>
      <c r="S221" s="398">
        <f t="shared" si="81"/>
        <v>15</v>
      </c>
      <c r="T221" s="399" t="s">
        <v>60</v>
      </c>
      <c r="U221" s="398">
        <f t="shared" si="95"/>
        <v>15</v>
      </c>
      <c r="V221" s="399" t="s">
        <v>207</v>
      </c>
      <c r="W221" s="398">
        <f t="shared" si="96"/>
        <v>15</v>
      </c>
      <c r="X221" s="399" t="s">
        <v>208</v>
      </c>
      <c r="Y221" s="398">
        <f t="shared" si="82"/>
        <v>15</v>
      </c>
      <c r="Z221" s="399" t="s">
        <v>209</v>
      </c>
      <c r="AA221" s="398">
        <f t="shared" si="97"/>
        <v>10</v>
      </c>
      <c r="AB221" s="434">
        <f t="shared" si="98"/>
        <v>100</v>
      </c>
      <c r="AC221" s="400" t="str">
        <f t="shared" si="99"/>
        <v>Fuerte</v>
      </c>
      <c r="AD221" s="401" t="s">
        <v>63</v>
      </c>
      <c r="AE221" s="402" t="str">
        <f t="shared" si="83"/>
        <v>Fuerte</v>
      </c>
      <c r="AF221" s="403" t="str">
        <f t="shared" si="100"/>
        <v>100</v>
      </c>
      <c r="AG221" s="861">
        <v>1</v>
      </c>
      <c r="AH221" s="850">
        <f>(AF221+AF222+AF223)/AG221</f>
        <v>100</v>
      </c>
      <c r="AI221" s="840" t="str">
        <f>IF(AH221&lt;50,"Débil",IF(AH221&lt;=99,"Moderado",IF(AH221=100,"Fuerte",IF(AH221="","ERROR"))))</f>
        <v>Fuerte</v>
      </c>
      <c r="AJ221" s="841" t="s">
        <v>162</v>
      </c>
      <c r="AK221" s="840">
        <f>IF(AI221="Débil",0,IF(AND(AI221="Moderado",AJ221="Directamente"),1,IF(AND(AI221="Moderado",AJ221="No disminuye"),0,IF(AND(AI221="Fuerte",AJ221="Directamente"),2,IF(AND(AI221="Fuerte",AJ221="No disminuye"),0)))))</f>
        <v>2</v>
      </c>
      <c r="AL221" s="840">
        <f>'4-VALORACIÓN DEL RIESGO'!P80-'5-CONTROLES'!AK221:AK223</f>
        <v>3</v>
      </c>
      <c r="AM221" s="840" t="str">
        <f>IF(AL221=5,"Casi Seguro",IF(AL221=4,"Probable",IF(AL221=3,"Posible",IF(AL221=2,"Improbable",IF(AL221=1,"Rara Vez",IF(AL221=0,"Rara Vez",IF(AL221&lt;0,"Rara Vez")))))))</f>
        <v>Posible</v>
      </c>
      <c r="AN221" s="841" t="s">
        <v>164</v>
      </c>
      <c r="AO221" s="840">
        <f>IF(AI221="Débil",0,IF(AND(AI221="Moderado",AN221="Directamente"),1,IF(AND(AI221="Moderado",AN221="Indirectamente"),0,IF(AND(AI221="Moderado",AN221="No disminuye"),0,IF(AND(AI221="Fuerte",AN221="Directamente"),2,IF(AND(AI221="Fuerte",AN221="Indirectamente"),1,IF(AND(AI221="Fuerte",AN221="No disminuye"),0)))))))</f>
        <v>0</v>
      </c>
      <c r="AP221" s="840">
        <f>'4-VALORACIÓN DEL RIESGO'!Z80-'5-CONTROLES'!AO221:AO223</f>
        <v>4</v>
      </c>
      <c r="AQ221" s="842" t="str">
        <f>IF(AP221&lt;=1,"Insignificante",IF(AP221=2,"Menor",IF(AP221=3,"Moderado",IF(AP221=4,"Mayor",IF(AP221&gt;=5,"Catastrófico")))))</f>
        <v>Mayor</v>
      </c>
      <c r="AR221" s="840" t="str">
        <f t="shared" ref="AR221" si="108">IF(OR(AND(AQ221="Insignificante",AM221="Rara Vez"),AND(AQ221="Insignificante",AM221="Improbable"),AND(AQ221="Insignificante",AM221="Posible"),AND(AQ221="Menor",AM221="Rara Vez"),AND(AQ221="Menor",AM221="Improbable")),"Bajo",IF(OR(AND(AQ221="Insignificante",AM221="Probable"),AND(AQ221="Menor",AM221="Posible"),AND(AQ221="Moderado",AM221="Rara Vez"),AND(AQ221="Moderado",AM221="Improbable")),"Moderado",IF(OR(AND(AQ221="Menor",AM221="Probable"),AND(AQ221="Menor",AM221="Casi Seguro"),AND(AQ221="Mayor",AM221="Improbable"),AND(AQ221="Mayor",AM221="Rara Vez"),AND(AQ221="Moderado",AM221="Probable"),AND(AQ221="Insignificante",AM221="Casi Seguro"),AND(AQ221="Moderado",AM221="Posible")),"Alto",IF(OR(AND(AQ221="Moderado",AM221="Casi Seguro"),AND(AQ221="Mayor",AM221="Posible"),AND(AQ221="Mayor",AM221="Probable"),AND(AQ221="Mayor",AM221="Casi Seguro"),AND(AQ221="Catastrófico",AM221="Rara Vez"),AND(AQ221="Catastrófico",AM221="Improbable"),AND(AQ221="Catastrófico",AM221="Posible"),AND(AQ221="Catastrófico",AM221="Casi Seguro"),AND(AQ221="Catastrófico",AM221="Probable")),"Extremo"))))</f>
        <v>Extremo</v>
      </c>
      <c r="AS221" s="840"/>
      <c r="AT221" s="845" t="s">
        <v>9</v>
      </c>
    </row>
    <row r="222" spans="2:46" s="396" customFormat="1" ht="25.5" customHeight="1" x14ac:dyDescent="0.3">
      <c r="B222" s="949"/>
      <c r="C222" s="865"/>
      <c r="D222" s="867"/>
      <c r="E222" s="867"/>
      <c r="F222" s="867"/>
      <c r="G222" s="419"/>
      <c r="H222" s="386"/>
      <c r="I222" s="419"/>
      <c r="J222" s="419"/>
      <c r="K222" s="419"/>
      <c r="L222" s="419"/>
      <c r="M222" s="420"/>
      <c r="N222" s="397"/>
      <c r="O222" s="398" t="b">
        <f t="shared" si="79"/>
        <v>0</v>
      </c>
      <c r="P222" s="399"/>
      <c r="Q222" s="398" t="b">
        <f t="shared" si="80"/>
        <v>0</v>
      </c>
      <c r="R222" s="399"/>
      <c r="S222" s="398" t="b">
        <f t="shared" si="81"/>
        <v>0</v>
      </c>
      <c r="T222" s="399"/>
      <c r="U222" s="398" t="b">
        <f t="shared" si="95"/>
        <v>0</v>
      </c>
      <c r="V222" s="399"/>
      <c r="W222" s="398" t="b">
        <f t="shared" si="96"/>
        <v>0</v>
      </c>
      <c r="X222" s="399"/>
      <c r="Y222" s="398" t="b">
        <f t="shared" si="82"/>
        <v>0</v>
      </c>
      <c r="Z222" s="399"/>
      <c r="AA222" s="398" t="b">
        <f t="shared" si="97"/>
        <v>0</v>
      </c>
      <c r="AB222" s="434">
        <f t="shared" si="98"/>
        <v>0</v>
      </c>
      <c r="AC222" s="400" t="str">
        <f t="shared" si="99"/>
        <v>Débil</v>
      </c>
      <c r="AD222" s="401"/>
      <c r="AE222" s="402" t="str">
        <f t="shared" si="83"/>
        <v>Débil</v>
      </c>
      <c r="AF222" s="403" t="str">
        <f t="shared" si="100"/>
        <v>0</v>
      </c>
      <c r="AG222" s="862"/>
      <c r="AH222" s="850"/>
      <c r="AI222" s="840"/>
      <c r="AJ222" s="841"/>
      <c r="AK222" s="840"/>
      <c r="AL222" s="840"/>
      <c r="AM222" s="840"/>
      <c r="AN222" s="841"/>
      <c r="AO222" s="840"/>
      <c r="AP222" s="840"/>
      <c r="AQ222" s="843"/>
      <c r="AR222" s="840"/>
      <c r="AS222" s="840"/>
      <c r="AT222" s="845"/>
    </row>
    <row r="223" spans="2:46" s="396" customFormat="1" ht="25.5" customHeight="1" x14ac:dyDescent="0.3">
      <c r="B223" s="949"/>
      <c r="C223" s="865"/>
      <c r="D223" s="867"/>
      <c r="E223" s="867"/>
      <c r="F223" s="867"/>
      <c r="G223" s="419"/>
      <c r="H223" s="386"/>
      <c r="I223" s="419"/>
      <c r="J223" s="419"/>
      <c r="K223" s="419"/>
      <c r="L223" s="419"/>
      <c r="M223" s="420"/>
      <c r="N223" s="397"/>
      <c r="O223" s="398" t="b">
        <f t="shared" si="79"/>
        <v>0</v>
      </c>
      <c r="P223" s="399"/>
      <c r="Q223" s="398" t="b">
        <f t="shared" si="80"/>
        <v>0</v>
      </c>
      <c r="R223" s="399"/>
      <c r="S223" s="398" t="b">
        <f t="shared" si="81"/>
        <v>0</v>
      </c>
      <c r="T223" s="399"/>
      <c r="U223" s="398" t="b">
        <f t="shared" si="95"/>
        <v>0</v>
      </c>
      <c r="V223" s="399"/>
      <c r="W223" s="398" t="b">
        <f t="shared" si="96"/>
        <v>0</v>
      </c>
      <c r="X223" s="399"/>
      <c r="Y223" s="398" t="b">
        <f t="shared" si="82"/>
        <v>0</v>
      </c>
      <c r="Z223" s="399"/>
      <c r="AA223" s="398" t="b">
        <f t="shared" si="97"/>
        <v>0</v>
      </c>
      <c r="AB223" s="434">
        <f t="shared" si="98"/>
        <v>0</v>
      </c>
      <c r="AC223" s="400" t="str">
        <f t="shared" si="99"/>
        <v>Débil</v>
      </c>
      <c r="AD223" s="401"/>
      <c r="AE223" s="402" t="str">
        <f t="shared" si="83"/>
        <v>Débil</v>
      </c>
      <c r="AF223" s="403" t="str">
        <f t="shared" si="100"/>
        <v>0</v>
      </c>
      <c r="AG223" s="863"/>
      <c r="AH223" s="850"/>
      <c r="AI223" s="840"/>
      <c r="AJ223" s="841"/>
      <c r="AK223" s="840"/>
      <c r="AL223" s="840"/>
      <c r="AM223" s="840"/>
      <c r="AN223" s="841"/>
      <c r="AO223" s="840"/>
      <c r="AP223" s="840"/>
      <c r="AQ223" s="844"/>
      <c r="AR223" s="840"/>
      <c r="AS223" s="840"/>
      <c r="AT223" s="845"/>
    </row>
    <row r="224" spans="2:46" s="396" customFormat="1" ht="163.5" customHeight="1" x14ac:dyDescent="0.3">
      <c r="B224" s="949">
        <v>72</v>
      </c>
      <c r="C224" s="865" t="str">
        <f>'3-IDENTIFICACIÓN DEL RIESGO'!B82</f>
        <v>Seguimiento, Evaluación y Mejora</v>
      </c>
      <c r="D224" s="867" t="str">
        <f>'3-IDENTIFICACIÓN DEL RIESGO'!E82</f>
        <v xml:space="preserve">1. Oficina de Control Interno.
2. Oficina de Planeación.
3. Oficina del Inspector de Gestión de Tierras.
4. Secretaría General
</v>
      </c>
      <c r="E224" s="867" t="str">
        <f>'3-IDENTIFICACIÓN DEL RIESGO'!G82</f>
        <v>Incumplimiento del Plan Anual de Auditoría Interna.</v>
      </c>
      <c r="F224" s="867"/>
      <c r="G224" s="419" t="s">
        <v>1777</v>
      </c>
      <c r="H224" s="386" t="s">
        <v>635</v>
      </c>
      <c r="I224" s="419" t="s">
        <v>1783</v>
      </c>
      <c r="J224" s="419" t="s">
        <v>1781</v>
      </c>
      <c r="K224" s="419" t="s">
        <v>1782</v>
      </c>
      <c r="L224" s="419" t="s">
        <v>1775</v>
      </c>
      <c r="M224" s="420" t="s">
        <v>1770</v>
      </c>
      <c r="N224" s="397" t="s">
        <v>204</v>
      </c>
      <c r="O224" s="398">
        <f t="shared" si="79"/>
        <v>15</v>
      </c>
      <c r="P224" s="399" t="s">
        <v>205</v>
      </c>
      <c r="Q224" s="398">
        <f t="shared" si="80"/>
        <v>15</v>
      </c>
      <c r="R224" s="399" t="s">
        <v>206</v>
      </c>
      <c r="S224" s="398">
        <f t="shared" si="81"/>
        <v>15</v>
      </c>
      <c r="T224" s="399" t="s">
        <v>60</v>
      </c>
      <c r="U224" s="398">
        <f t="shared" si="95"/>
        <v>15</v>
      </c>
      <c r="V224" s="399" t="s">
        <v>207</v>
      </c>
      <c r="W224" s="398">
        <f t="shared" si="96"/>
        <v>15</v>
      </c>
      <c r="X224" s="399" t="s">
        <v>208</v>
      </c>
      <c r="Y224" s="398">
        <f t="shared" si="82"/>
        <v>15</v>
      </c>
      <c r="Z224" s="399" t="s">
        <v>209</v>
      </c>
      <c r="AA224" s="398">
        <f t="shared" si="97"/>
        <v>10</v>
      </c>
      <c r="AB224" s="434">
        <f t="shared" si="98"/>
        <v>100</v>
      </c>
      <c r="AC224" s="400" t="str">
        <f t="shared" si="99"/>
        <v>Fuerte</v>
      </c>
      <c r="AD224" s="401" t="s">
        <v>63</v>
      </c>
      <c r="AE224" s="402" t="str">
        <f t="shared" si="83"/>
        <v>Fuerte</v>
      </c>
      <c r="AF224" s="403" t="str">
        <f t="shared" si="100"/>
        <v>100</v>
      </c>
      <c r="AG224" s="866">
        <v>3</v>
      </c>
      <c r="AH224" s="850">
        <f>(AF224+AF225+AF226)/AG224</f>
        <v>100</v>
      </c>
      <c r="AI224" s="840" t="str">
        <f>IF(AH224&lt;50,"Débil",IF(AH224&lt;=99,"Moderado",IF(AH224=100,"Fuerte",IF(AH224="","ERROR"))))</f>
        <v>Fuerte</v>
      </c>
      <c r="AJ224" s="841" t="s">
        <v>162</v>
      </c>
      <c r="AK224" s="840">
        <f>IF(AI224="Débil",0,IF(AND(AI224="Moderado",AJ224="Directamente"),1,IF(AND(AI224="Moderado",AJ224="No disminuye"),0,IF(AND(AI224="Fuerte",AJ224="Directamente"),2,IF(AND(AI224="Fuerte",AJ224="No disminuye"),0)))))</f>
        <v>2</v>
      </c>
      <c r="AL224" s="840">
        <f>'4-VALORACIÓN DEL RIESGO'!P81-'5-CONTROLES'!AK224:AK226</f>
        <v>1</v>
      </c>
      <c r="AM224" s="840" t="str">
        <f>IF(AL224=5,"Casi Seguro",IF(AL224=4,"Probable",IF(AL224=3,"Posible",IF(AL224=2,"Improbable",IF(AL224=1,"Rara Vez",IF(AL224=0,"Rara Vez",IF(AL224&lt;0,"Rara Vez")))))))</f>
        <v>Rara Vez</v>
      </c>
      <c r="AN224" s="841" t="s">
        <v>164</v>
      </c>
      <c r="AO224" s="840">
        <f>IF(AI224="Débil",0,IF(AND(AI224="Moderado",AN224="Directamente"),1,IF(AND(AI224="Moderado",AN224="Indirectamente"),0,IF(AND(AI224="Moderado",AN224="No disminuye"),0,IF(AND(AI224="Fuerte",AN224="Directamente"),2,IF(AND(AI224="Fuerte",AN224="Indirectamente"),1,IF(AND(AI224="Fuerte",AN224="No disminuye"),0)))))))</f>
        <v>0</v>
      </c>
      <c r="AP224" s="840">
        <f>'4-VALORACIÓN DEL RIESGO'!Z81-'5-CONTROLES'!AO224:AO226</f>
        <v>4</v>
      </c>
      <c r="AQ224" s="842" t="str">
        <f>IF(AP224&lt;=1,"Insignificante",IF(AP224=2,"Menor",IF(AP224=3,"Moderado",IF(AP224=4,"Mayor",IF(AP224&gt;=5,"Catastrófico")))))</f>
        <v>Mayor</v>
      </c>
      <c r="AR224" s="840" t="str">
        <f t="shared" ref="AR224" si="109">IF(OR(AND(AQ224="Insignificante",AM224="Rara Vez"),AND(AQ224="Insignificante",AM224="Improbable"),AND(AQ224="Insignificante",AM224="Posible"),AND(AQ224="Menor",AM224="Rara Vez"),AND(AQ224="Menor",AM224="Improbable")),"Bajo",IF(OR(AND(AQ224="Insignificante",AM224="Probable"),AND(AQ224="Menor",AM224="Posible"),AND(AQ224="Moderado",AM224="Rara Vez"),AND(AQ224="Moderado",AM224="Improbable")),"Moderado",IF(OR(AND(AQ224="Menor",AM224="Probable"),AND(AQ224="Menor",AM224="Casi Seguro"),AND(AQ224="Mayor",AM224="Improbable"),AND(AQ224="Mayor",AM224="Rara Vez"),AND(AQ224="Moderado",AM224="Probable"),AND(AQ224="Insignificante",AM224="Casi Seguro"),AND(AQ224="Moderado",AM224="Posible")),"Alto",IF(OR(AND(AQ224="Moderado",AM224="Casi Seguro"),AND(AQ224="Mayor",AM224="Posible"),AND(AQ224="Mayor",AM224="Probable"),AND(AQ224="Mayor",AM224="Casi Seguro"),AND(AQ224="Catastrófico",AM224="Rara Vez"),AND(AQ224="Catastrófico",AM224="Improbable"),AND(AQ224="Catastrófico",AM224="Posible"),AND(AQ224="Catastrófico",AM224="Casi Seguro"),AND(AQ224="Catastrófico",AM224="Probable")),"Extremo"))))</f>
        <v>Alto</v>
      </c>
      <c r="AS224" s="840"/>
      <c r="AT224" s="845" t="s">
        <v>9</v>
      </c>
    </row>
    <row r="225" spans="2:46" s="396" customFormat="1" ht="163.5" customHeight="1" x14ac:dyDescent="0.3">
      <c r="B225" s="949"/>
      <c r="C225" s="865"/>
      <c r="D225" s="867"/>
      <c r="E225" s="867"/>
      <c r="F225" s="867"/>
      <c r="G225" s="419" t="s">
        <v>1777</v>
      </c>
      <c r="H225" s="386" t="s">
        <v>635</v>
      </c>
      <c r="I225" s="419" t="s">
        <v>1780</v>
      </c>
      <c r="J225" s="419" t="s">
        <v>1778</v>
      </c>
      <c r="K225" s="419" t="s">
        <v>1779</v>
      </c>
      <c r="L225" s="419" t="s">
        <v>1775</v>
      </c>
      <c r="M225" s="420" t="s">
        <v>1771</v>
      </c>
      <c r="N225" s="397" t="s">
        <v>204</v>
      </c>
      <c r="O225" s="398">
        <f t="shared" si="79"/>
        <v>15</v>
      </c>
      <c r="P225" s="399" t="s">
        <v>205</v>
      </c>
      <c r="Q225" s="398">
        <f t="shared" si="80"/>
        <v>15</v>
      </c>
      <c r="R225" s="399" t="s">
        <v>206</v>
      </c>
      <c r="S225" s="398">
        <f t="shared" si="81"/>
        <v>15</v>
      </c>
      <c r="T225" s="399" t="s">
        <v>60</v>
      </c>
      <c r="U225" s="398">
        <f t="shared" si="95"/>
        <v>15</v>
      </c>
      <c r="V225" s="399" t="s">
        <v>207</v>
      </c>
      <c r="W225" s="398">
        <f t="shared" si="96"/>
        <v>15</v>
      </c>
      <c r="X225" s="399" t="s">
        <v>208</v>
      </c>
      <c r="Y225" s="398">
        <f t="shared" si="82"/>
        <v>15</v>
      </c>
      <c r="Z225" s="399" t="s">
        <v>209</v>
      </c>
      <c r="AA225" s="398">
        <f t="shared" si="97"/>
        <v>10</v>
      </c>
      <c r="AB225" s="434">
        <f t="shared" si="98"/>
        <v>100</v>
      </c>
      <c r="AC225" s="400" t="str">
        <f t="shared" si="99"/>
        <v>Fuerte</v>
      </c>
      <c r="AD225" s="401" t="s">
        <v>63</v>
      </c>
      <c r="AE225" s="402" t="str">
        <f t="shared" si="83"/>
        <v>Fuerte</v>
      </c>
      <c r="AF225" s="403" t="str">
        <f t="shared" si="100"/>
        <v>100</v>
      </c>
      <c r="AG225" s="862"/>
      <c r="AH225" s="850"/>
      <c r="AI225" s="840"/>
      <c r="AJ225" s="841"/>
      <c r="AK225" s="840"/>
      <c r="AL225" s="840"/>
      <c r="AM225" s="840"/>
      <c r="AN225" s="841"/>
      <c r="AO225" s="840"/>
      <c r="AP225" s="840"/>
      <c r="AQ225" s="843"/>
      <c r="AR225" s="840"/>
      <c r="AS225" s="840"/>
      <c r="AT225" s="845"/>
    </row>
    <row r="226" spans="2:46" s="396" customFormat="1" ht="163.5" customHeight="1" thickBot="1" x14ac:dyDescent="0.35">
      <c r="B226" s="949"/>
      <c r="C226" s="865"/>
      <c r="D226" s="867"/>
      <c r="E226" s="867"/>
      <c r="F226" s="867"/>
      <c r="G226" s="419" t="s">
        <v>1777</v>
      </c>
      <c r="H226" s="386" t="s">
        <v>635</v>
      </c>
      <c r="I226" s="419" t="s">
        <v>1776</v>
      </c>
      <c r="J226" s="419" t="s">
        <v>1773</v>
      </c>
      <c r="K226" s="419" t="s">
        <v>1774</v>
      </c>
      <c r="L226" s="419" t="s">
        <v>1775</v>
      </c>
      <c r="M226" s="420" t="s">
        <v>1772</v>
      </c>
      <c r="N226" s="397" t="s">
        <v>204</v>
      </c>
      <c r="O226" s="398">
        <f t="shared" si="79"/>
        <v>15</v>
      </c>
      <c r="P226" s="399" t="s">
        <v>205</v>
      </c>
      <c r="Q226" s="398">
        <f t="shared" si="80"/>
        <v>15</v>
      </c>
      <c r="R226" s="399" t="s">
        <v>206</v>
      </c>
      <c r="S226" s="398">
        <f t="shared" si="81"/>
        <v>15</v>
      </c>
      <c r="T226" s="399" t="s">
        <v>60</v>
      </c>
      <c r="U226" s="398">
        <f t="shared" si="95"/>
        <v>15</v>
      </c>
      <c r="V226" s="399" t="s">
        <v>207</v>
      </c>
      <c r="W226" s="398">
        <f t="shared" si="96"/>
        <v>15</v>
      </c>
      <c r="X226" s="399" t="s">
        <v>208</v>
      </c>
      <c r="Y226" s="398">
        <f t="shared" si="82"/>
        <v>15</v>
      </c>
      <c r="Z226" s="399" t="s">
        <v>209</v>
      </c>
      <c r="AA226" s="398">
        <f t="shared" si="97"/>
        <v>10</v>
      </c>
      <c r="AB226" s="434">
        <f t="shared" si="98"/>
        <v>100</v>
      </c>
      <c r="AC226" s="400" t="str">
        <f t="shared" si="99"/>
        <v>Fuerte</v>
      </c>
      <c r="AD226" s="401" t="s">
        <v>63</v>
      </c>
      <c r="AE226" s="402" t="str">
        <f t="shared" si="83"/>
        <v>Fuerte</v>
      </c>
      <c r="AF226" s="403" t="str">
        <f t="shared" si="100"/>
        <v>100</v>
      </c>
      <c r="AG226" s="864"/>
      <c r="AH226" s="850"/>
      <c r="AI226" s="840"/>
      <c r="AJ226" s="841"/>
      <c r="AK226" s="840"/>
      <c r="AL226" s="840"/>
      <c r="AM226" s="840"/>
      <c r="AN226" s="841"/>
      <c r="AO226" s="840"/>
      <c r="AP226" s="840"/>
      <c r="AQ226" s="844"/>
      <c r="AR226" s="840"/>
      <c r="AS226" s="840"/>
      <c r="AT226" s="845"/>
    </row>
    <row r="227" spans="2:46" s="396" customFormat="1" ht="163.5" customHeight="1" x14ac:dyDescent="0.3">
      <c r="B227" s="949">
        <v>73</v>
      </c>
      <c r="C227" s="865" t="str">
        <f>'3-IDENTIFICACIÓN DEL RIESGO'!B83</f>
        <v>Seguimiento, Evaluación y Mejora</v>
      </c>
      <c r="D227" s="867" t="str">
        <f>'3-IDENTIFICACIÓN DEL RIESGO'!E83</f>
        <v xml:space="preserve">1. Oficina de Control Interno.
2. Oficina de Planeación.
3. Oficina del Inspector de Gestión de Tierras.
4. Secretaría General
</v>
      </c>
      <c r="E227" s="867" t="str">
        <f>'3-IDENTIFICACIÓN DEL RIESGO'!G83</f>
        <v>Incumplimiento en la ejecución del cronograma de monitoreo de los planes de mejoramiento</v>
      </c>
      <c r="F227" s="867"/>
      <c r="G227" s="419" t="s">
        <v>1777</v>
      </c>
      <c r="H227" s="386" t="s">
        <v>635</v>
      </c>
      <c r="I227" s="419" t="s">
        <v>1787</v>
      </c>
      <c r="J227" s="419" t="s">
        <v>1786</v>
      </c>
      <c r="K227" s="419" t="s">
        <v>1376</v>
      </c>
      <c r="L227" s="419" t="s">
        <v>1785</v>
      </c>
      <c r="M227" s="420" t="s">
        <v>1784</v>
      </c>
      <c r="N227" s="397" t="s">
        <v>236</v>
      </c>
      <c r="O227" s="398">
        <f t="shared" si="79"/>
        <v>0</v>
      </c>
      <c r="P227" s="399" t="s">
        <v>214</v>
      </c>
      <c r="Q227" s="398">
        <f t="shared" si="80"/>
        <v>0</v>
      </c>
      <c r="R227" s="399" t="s">
        <v>239</v>
      </c>
      <c r="S227" s="398">
        <f t="shared" si="81"/>
        <v>0</v>
      </c>
      <c r="T227" s="399" t="s">
        <v>210</v>
      </c>
      <c r="U227" s="398">
        <f t="shared" si="95"/>
        <v>10</v>
      </c>
      <c r="V227" s="399" t="s">
        <v>207</v>
      </c>
      <c r="W227" s="398">
        <f t="shared" si="96"/>
        <v>15</v>
      </c>
      <c r="X227" s="399" t="s">
        <v>212</v>
      </c>
      <c r="Y227" s="398">
        <f t="shared" si="82"/>
        <v>0</v>
      </c>
      <c r="Z227" s="399" t="s">
        <v>209</v>
      </c>
      <c r="AA227" s="398">
        <f t="shared" si="97"/>
        <v>10</v>
      </c>
      <c r="AB227" s="434">
        <f t="shared" si="98"/>
        <v>35</v>
      </c>
      <c r="AC227" s="400" t="str">
        <f t="shared" si="99"/>
        <v>Débil</v>
      </c>
      <c r="AD227" s="401" t="s">
        <v>63</v>
      </c>
      <c r="AE227" s="402" t="str">
        <f t="shared" si="83"/>
        <v>Débil</v>
      </c>
      <c r="AF227" s="403" t="str">
        <f t="shared" si="100"/>
        <v>0</v>
      </c>
      <c r="AG227" s="861">
        <v>1</v>
      </c>
      <c r="AH227" s="850">
        <f>(AF227+AF228+AF229)/AG227</f>
        <v>0</v>
      </c>
      <c r="AI227" s="840" t="str">
        <f>IF(AH227&lt;50,"Débil",IF(AH227&lt;=99,"Moderado",IF(AH227=100,"Fuerte",IF(AH227="","ERROR"))))</f>
        <v>Débil</v>
      </c>
      <c r="AJ227" s="841" t="s">
        <v>162</v>
      </c>
      <c r="AK227" s="840">
        <f>IF(AI227="Débil",0,IF(AND(AI227="Moderado",AJ227="Directamente"),1,IF(AND(AI227="Moderado",AJ227="No disminuye"),0,IF(AND(AI227="Fuerte",AJ227="Directamente"),2,IF(AND(AI227="Fuerte",AJ227="No disminuye"),0)))))</f>
        <v>0</v>
      </c>
      <c r="AL227" s="840">
        <f>'4-VALORACIÓN DEL RIESGO'!P82-'5-CONTROLES'!AK227:AK229</f>
        <v>3</v>
      </c>
      <c r="AM227" s="840" t="str">
        <f>IF(AL227=5,"Casi Seguro",IF(AL227=4,"Probable",IF(AL227=3,"Posible",IF(AL227=2,"Improbable",IF(AL227=1,"Rara Vez",IF(AL227=0,"Rara Vez",IF(AL227&lt;0,"Rara Vez")))))))</f>
        <v>Posible</v>
      </c>
      <c r="AN227" s="841" t="s">
        <v>164</v>
      </c>
      <c r="AO227" s="840">
        <f>IF(AI227="Débil",0,IF(AND(AI227="Moderado",AN227="Directamente"),1,IF(AND(AI227="Moderado",AN227="Indirectamente"),0,IF(AND(AI227="Moderado",AN227="No disminuye"),0,IF(AND(AI227="Fuerte",AN227="Directamente"),2,IF(AND(AI227="Fuerte",AN227="Indirectamente"),1,IF(AND(AI227="Fuerte",AN227="No disminuye"),0)))))))</f>
        <v>0</v>
      </c>
      <c r="AP227" s="840">
        <f>'4-VALORACIÓN DEL RIESGO'!Z82-'5-CONTROLES'!AO227:AO229</f>
        <v>4</v>
      </c>
      <c r="AQ227" s="842" t="str">
        <f>IF(AP227&lt;=1,"Insignificante",IF(AP227=2,"Menor",IF(AP227=3,"Moderado",IF(AP227=4,"Mayor",IF(AP227&gt;=5,"Catastrófico")))))</f>
        <v>Mayor</v>
      </c>
      <c r="AR227" s="840" t="str">
        <f t="shared" ref="AR227" si="110">IF(OR(AND(AQ227="Insignificante",AM227="Rara Vez"),AND(AQ227="Insignificante",AM227="Improbable"),AND(AQ227="Insignificante",AM227="Posible"),AND(AQ227="Menor",AM227="Rara Vez"),AND(AQ227="Menor",AM227="Improbable")),"Bajo",IF(OR(AND(AQ227="Insignificante",AM227="Probable"),AND(AQ227="Menor",AM227="Posible"),AND(AQ227="Moderado",AM227="Rara Vez"),AND(AQ227="Moderado",AM227="Improbable")),"Moderado",IF(OR(AND(AQ227="Menor",AM227="Probable"),AND(AQ227="Menor",AM227="Casi Seguro"),AND(AQ227="Mayor",AM227="Improbable"),AND(AQ227="Mayor",AM227="Rara Vez"),AND(AQ227="Moderado",AM227="Probable"),AND(AQ227="Insignificante",AM227="Casi Seguro"),AND(AQ227="Moderado",AM227="Posible")),"Alto",IF(OR(AND(AQ227="Moderado",AM227="Casi Seguro"),AND(AQ227="Mayor",AM227="Posible"),AND(AQ227="Mayor",AM227="Probable"),AND(AQ227="Mayor",AM227="Casi Seguro"),AND(AQ227="Catastrófico",AM227="Rara Vez"),AND(AQ227="Catastrófico",AM227="Improbable"),AND(AQ227="Catastrófico",AM227="Posible"),AND(AQ227="Catastrófico",AM227="Casi Seguro"),AND(AQ227="Catastrófico",AM227="Probable")),"Extremo"))))</f>
        <v>Extremo</v>
      </c>
      <c r="AS227" s="840"/>
      <c r="AT227" s="845" t="s">
        <v>9</v>
      </c>
    </row>
    <row r="228" spans="2:46" s="396" customFormat="1" ht="27" customHeight="1" x14ac:dyDescent="0.3">
      <c r="B228" s="949"/>
      <c r="C228" s="865"/>
      <c r="D228" s="867"/>
      <c r="E228" s="867"/>
      <c r="F228" s="867"/>
      <c r="G228" s="419"/>
      <c r="H228" s="386"/>
      <c r="I228" s="419"/>
      <c r="J228" s="419"/>
      <c r="K228" s="419"/>
      <c r="L228" s="419"/>
      <c r="M228" s="420"/>
      <c r="N228" s="397"/>
      <c r="O228" s="398" t="b">
        <f t="shared" si="79"/>
        <v>0</v>
      </c>
      <c r="P228" s="399"/>
      <c r="Q228" s="398" t="b">
        <f t="shared" si="80"/>
        <v>0</v>
      </c>
      <c r="R228" s="399"/>
      <c r="S228" s="398" t="b">
        <f t="shared" si="81"/>
        <v>0</v>
      </c>
      <c r="T228" s="399"/>
      <c r="U228" s="398" t="b">
        <f t="shared" si="95"/>
        <v>0</v>
      </c>
      <c r="V228" s="399"/>
      <c r="W228" s="398" t="b">
        <f t="shared" si="96"/>
        <v>0</v>
      </c>
      <c r="X228" s="399"/>
      <c r="Y228" s="398" t="b">
        <f t="shared" si="82"/>
        <v>0</v>
      </c>
      <c r="Z228" s="399"/>
      <c r="AA228" s="398" t="b">
        <f t="shared" si="97"/>
        <v>0</v>
      </c>
      <c r="AB228" s="434">
        <f t="shared" si="98"/>
        <v>0</v>
      </c>
      <c r="AC228" s="400" t="str">
        <f t="shared" si="99"/>
        <v>Débil</v>
      </c>
      <c r="AD228" s="401"/>
      <c r="AE228" s="402" t="str">
        <f t="shared" si="83"/>
        <v>Débil</v>
      </c>
      <c r="AF228" s="403" t="str">
        <f t="shared" si="100"/>
        <v>0</v>
      </c>
      <c r="AG228" s="862"/>
      <c r="AH228" s="850"/>
      <c r="AI228" s="840"/>
      <c r="AJ228" s="841"/>
      <c r="AK228" s="840"/>
      <c r="AL228" s="840"/>
      <c r="AM228" s="840"/>
      <c r="AN228" s="841"/>
      <c r="AO228" s="840"/>
      <c r="AP228" s="840"/>
      <c r="AQ228" s="843"/>
      <c r="AR228" s="840"/>
      <c r="AS228" s="840"/>
      <c r="AT228" s="845"/>
    </row>
    <row r="229" spans="2:46" s="396" customFormat="1" ht="27" customHeight="1" thickBot="1" x14ac:dyDescent="0.35">
      <c r="B229" s="949"/>
      <c r="C229" s="865"/>
      <c r="D229" s="867"/>
      <c r="E229" s="867"/>
      <c r="F229" s="867"/>
      <c r="G229" s="419"/>
      <c r="H229" s="386"/>
      <c r="I229" s="419"/>
      <c r="J229" s="419"/>
      <c r="K229" s="419"/>
      <c r="L229" s="419"/>
      <c r="M229" s="420"/>
      <c r="N229" s="397"/>
      <c r="O229" s="398" t="b">
        <f t="shared" si="79"/>
        <v>0</v>
      </c>
      <c r="P229" s="399"/>
      <c r="Q229" s="398" t="b">
        <f t="shared" si="80"/>
        <v>0</v>
      </c>
      <c r="R229" s="399"/>
      <c r="S229" s="398" t="b">
        <f t="shared" si="81"/>
        <v>0</v>
      </c>
      <c r="T229" s="399"/>
      <c r="U229" s="398" t="b">
        <f t="shared" si="95"/>
        <v>0</v>
      </c>
      <c r="V229" s="399"/>
      <c r="W229" s="398" t="b">
        <f t="shared" si="96"/>
        <v>0</v>
      </c>
      <c r="X229" s="399"/>
      <c r="Y229" s="398" t="b">
        <f t="shared" si="82"/>
        <v>0</v>
      </c>
      <c r="Z229" s="399"/>
      <c r="AA229" s="398" t="b">
        <f t="shared" si="97"/>
        <v>0</v>
      </c>
      <c r="AB229" s="434">
        <f t="shared" si="98"/>
        <v>0</v>
      </c>
      <c r="AC229" s="400" t="str">
        <f t="shared" si="99"/>
        <v>Débil</v>
      </c>
      <c r="AD229" s="401"/>
      <c r="AE229" s="402" t="str">
        <f t="shared" si="83"/>
        <v>Débil</v>
      </c>
      <c r="AF229" s="403" t="str">
        <f t="shared" si="100"/>
        <v>0</v>
      </c>
      <c r="AG229" s="863"/>
      <c r="AH229" s="850"/>
      <c r="AI229" s="840"/>
      <c r="AJ229" s="841"/>
      <c r="AK229" s="840"/>
      <c r="AL229" s="840"/>
      <c r="AM229" s="840"/>
      <c r="AN229" s="841"/>
      <c r="AO229" s="840"/>
      <c r="AP229" s="840"/>
      <c r="AQ229" s="844"/>
      <c r="AR229" s="840"/>
      <c r="AS229" s="840"/>
      <c r="AT229" s="845"/>
    </row>
    <row r="230" spans="2:46" s="396" customFormat="1" ht="163.5" customHeight="1" x14ac:dyDescent="0.3">
      <c r="B230" s="950">
        <v>74</v>
      </c>
      <c r="C230" s="867" t="str">
        <f>'3-IDENTIFICACIÓN DEL RIESGO'!B84</f>
        <v>Seguimiento, Evaluación y Mejora</v>
      </c>
      <c r="D230" s="867" t="str">
        <f>'3-IDENTIFICACIÓN DEL RIESGO'!E84</f>
        <v xml:space="preserve">1. Oficina de Control Interno.
2. Oficina de Planeación.
3. Oficina del Inspector de Gestión de Tierras.
4. Secretaría General
</v>
      </c>
      <c r="E230" s="867" t="str">
        <f>'3-IDENTIFICACIÓN DEL RIESGO'!G84</f>
        <v>Incumplimiento en la ejecución de los planes y proyectos Institucionales.</v>
      </c>
      <c r="F230" s="867"/>
      <c r="G230" s="419" t="s">
        <v>1498</v>
      </c>
      <c r="H230" s="386" t="s">
        <v>632</v>
      </c>
      <c r="I230" s="419" t="s">
        <v>1501</v>
      </c>
      <c r="J230" s="419" t="s">
        <v>1502</v>
      </c>
      <c r="K230" s="419" t="s">
        <v>1499</v>
      </c>
      <c r="L230" s="419" t="s">
        <v>1500</v>
      </c>
      <c r="M230" s="420" t="s">
        <v>1495</v>
      </c>
      <c r="N230" s="397" t="s">
        <v>204</v>
      </c>
      <c r="O230" s="398">
        <f t="shared" ref="O230:O241" si="111">IF(N230="Asignado",15,IF(N230="NO asignado",0))</f>
        <v>15</v>
      </c>
      <c r="P230" s="399" t="s">
        <v>214</v>
      </c>
      <c r="Q230" s="398">
        <f t="shared" ref="Q230:Q241" si="112">IF(P230="Adecuado",15,IF(P230="Inadecuado",0))</f>
        <v>0</v>
      </c>
      <c r="R230" s="399" t="s">
        <v>206</v>
      </c>
      <c r="S230" s="398">
        <f t="shared" ref="S230:S241" si="113">IF(R230="Oportuna",15,IF(R230="Inoportuna",0))</f>
        <v>15</v>
      </c>
      <c r="T230" s="399" t="s">
        <v>60</v>
      </c>
      <c r="U230" s="398">
        <f t="shared" si="95"/>
        <v>15</v>
      </c>
      <c r="V230" s="399" t="s">
        <v>207</v>
      </c>
      <c r="W230" s="398">
        <f t="shared" si="96"/>
        <v>15</v>
      </c>
      <c r="X230" s="399" t="s">
        <v>208</v>
      </c>
      <c r="Y230" s="398">
        <f t="shared" ref="Y230:Y241" si="114">IF(X230="Se investigan oportunamente",15,IF(X230="No se investigan oportunamente",0))</f>
        <v>15</v>
      </c>
      <c r="Z230" s="399" t="s">
        <v>209</v>
      </c>
      <c r="AA230" s="398">
        <f t="shared" si="97"/>
        <v>10</v>
      </c>
      <c r="AB230" s="434">
        <f t="shared" si="98"/>
        <v>85</v>
      </c>
      <c r="AC230" s="400" t="str">
        <f t="shared" si="99"/>
        <v>Débil</v>
      </c>
      <c r="AD230" s="401" t="s">
        <v>64</v>
      </c>
      <c r="AE230" s="402" t="str">
        <f t="shared" ref="AE230:AE241" si="115">IF(OR(AND(AC230="Fuerte",AD230="Moderado"),AND(AC230="Moderado",AD230="Fuerte"),AND(AC230="Moderado",AD230="Moderado")),"Moderado",IF(OR(AND(AC230="Fuerte",AD230="Débil"),AND(AC230="Moderado",AD230="Débil"),AND(AC230="Débil")),"Débil",IF(AND(AC230="Fuerte",AD230="Fuerte"),"Fuerte")))</f>
        <v>Débil</v>
      </c>
      <c r="AF230" s="403" t="str">
        <f t="shared" si="100"/>
        <v>0</v>
      </c>
      <c r="AG230" s="861">
        <v>2</v>
      </c>
      <c r="AH230" s="850">
        <f>(AF230+AF231+AF232)/AG230</f>
        <v>0</v>
      </c>
      <c r="AI230" s="840" t="str">
        <f>IF(AH230&lt;50,"Débil",IF(AH230&lt;=99,"Moderado",IF(AH230=100,"Fuerte",IF(AH230="","ERROR"))))</f>
        <v>Débil</v>
      </c>
      <c r="AJ230" s="841" t="s">
        <v>162</v>
      </c>
      <c r="AK230" s="840">
        <f>IF(AI230="Débil",0,IF(AND(AI230="Moderado",AJ230="Directamente"),1,IF(AND(AI230="Moderado",AJ230="No disminuye"),0,IF(AND(AI230="Fuerte",AJ230="Directamente"),2,IF(AND(AI230="Fuerte",AJ230="No disminuye"),0)))))</f>
        <v>0</v>
      </c>
      <c r="AL230" s="840">
        <f>'4-VALORACIÓN DEL RIESGO'!P83-'5-CONTROLES'!AK230:AK232</f>
        <v>4</v>
      </c>
      <c r="AM230" s="840" t="str">
        <f>IF(AL230=5,"Casi Seguro",IF(AL230=4,"Probable",IF(AL230=3,"Posible",IF(AL230=2,"Improbable",IF(AL230=1,"Rara Vez",IF(AL230=0,"Rara Vez",IF(AL230&lt;0,"Rara Vez")))))))</f>
        <v>Probable</v>
      </c>
      <c r="AN230" s="841" t="s">
        <v>164</v>
      </c>
      <c r="AO230" s="840">
        <f>IF(AI230="Débil",0,IF(AND(AI230="Moderado",AN230="Directamente"),1,IF(AND(AI230="Moderado",AN230="Indirectamente"),0,IF(AND(AI230="Moderado",AN230="No disminuye"),0,IF(AND(AI230="Fuerte",AN230="Directamente"),2,IF(AND(AI230="Fuerte",AN230="Indirectamente"),1,IF(AND(AI230="Fuerte",AN230="No disminuye"),0)))))))</f>
        <v>0</v>
      </c>
      <c r="AP230" s="840">
        <f>'4-VALORACIÓN DEL RIESGO'!Z83-'5-CONTROLES'!AO230:AO232</f>
        <v>5</v>
      </c>
      <c r="AQ230" s="842" t="str">
        <f>IF(AP230&lt;=1,"Insignificante",IF(AP230=2,"Menor",IF(AP230=3,"Moderado",IF(AP230=4,"Mayor",IF(AP230&gt;=5,"Catastrófico")))))</f>
        <v>Catastrófico</v>
      </c>
      <c r="AR230" s="840" t="str">
        <f t="shared" ref="AR230" si="116">IF(OR(AND(AQ230="Insignificante",AM230="Rara Vez"),AND(AQ230="Insignificante",AM230="Improbable"),AND(AQ230="Insignificante",AM230="Posible"),AND(AQ230="Menor",AM230="Rara Vez"),AND(AQ230="Menor",AM230="Improbable")),"Bajo",IF(OR(AND(AQ230="Insignificante",AM230="Probable"),AND(AQ230="Menor",AM230="Posible"),AND(AQ230="Moderado",AM230="Rara Vez"),AND(AQ230="Moderado",AM230="Improbable")),"Moderado",IF(OR(AND(AQ230="Menor",AM230="Probable"),AND(AQ230="Menor",AM230="Casi Seguro"),AND(AQ230="Mayor",AM230="Improbable"),AND(AQ230="Mayor",AM230="Rara Vez"),AND(AQ230="Moderado",AM230="Probable"),AND(AQ230="Insignificante",AM230="Casi Seguro"),AND(AQ230="Moderado",AM230="Posible")),"Alto",IF(OR(AND(AQ230="Moderado",AM230="Casi Seguro"),AND(AQ230="Mayor",AM230="Posible"),AND(AQ230="Mayor",AM230="Probable"),AND(AQ230="Mayor",AM230="Casi Seguro"),AND(AQ230="Catastrófico",AM230="Rara Vez"),AND(AQ230="Catastrófico",AM230="Improbable"),AND(AQ230="Catastrófico",AM230="Posible"),AND(AQ230="Catastrófico",AM230="Casi Seguro"),AND(AQ230="Catastrófico",AM230="Probable")),"Extremo"))))</f>
        <v>Extremo</v>
      </c>
      <c r="AS230" s="840"/>
      <c r="AT230" s="845" t="s">
        <v>9</v>
      </c>
    </row>
    <row r="231" spans="2:46" s="396" customFormat="1" ht="163.5" customHeight="1" x14ac:dyDescent="0.3">
      <c r="B231" s="950"/>
      <c r="C231" s="867"/>
      <c r="D231" s="867"/>
      <c r="E231" s="867"/>
      <c r="F231" s="867"/>
      <c r="G231" s="419" t="s">
        <v>716</v>
      </c>
      <c r="H231" s="386" t="s">
        <v>632</v>
      </c>
      <c r="I231" s="419" t="s">
        <v>1501</v>
      </c>
      <c r="J231" s="419" t="s">
        <v>1497</v>
      </c>
      <c r="K231" s="419" t="s">
        <v>1503</v>
      </c>
      <c r="L231" s="419" t="s">
        <v>1504</v>
      </c>
      <c r="M231" s="420" t="s">
        <v>1496</v>
      </c>
      <c r="N231" s="397" t="s">
        <v>204</v>
      </c>
      <c r="O231" s="398">
        <f t="shared" si="111"/>
        <v>15</v>
      </c>
      <c r="P231" s="399" t="s">
        <v>214</v>
      </c>
      <c r="Q231" s="398">
        <f t="shared" si="112"/>
        <v>0</v>
      </c>
      <c r="R231" s="399" t="s">
        <v>239</v>
      </c>
      <c r="S231" s="398">
        <f t="shared" si="113"/>
        <v>0</v>
      </c>
      <c r="T231" s="399" t="s">
        <v>210</v>
      </c>
      <c r="U231" s="398">
        <f t="shared" si="95"/>
        <v>10</v>
      </c>
      <c r="V231" s="399" t="s">
        <v>207</v>
      </c>
      <c r="W231" s="398">
        <f t="shared" si="96"/>
        <v>15</v>
      </c>
      <c r="X231" s="399" t="s">
        <v>208</v>
      </c>
      <c r="Y231" s="398">
        <f t="shared" si="114"/>
        <v>15</v>
      </c>
      <c r="Z231" s="399" t="s">
        <v>209</v>
      </c>
      <c r="AA231" s="398">
        <f t="shared" si="97"/>
        <v>10</v>
      </c>
      <c r="AB231" s="434">
        <f t="shared" si="98"/>
        <v>65</v>
      </c>
      <c r="AC231" s="400" t="str">
        <f t="shared" si="99"/>
        <v>Débil</v>
      </c>
      <c r="AD231" s="401" t="s">
        <v>63</v>
      </c>
      <c r="AE231" s="402" t="str">
        <f t="shared" si="115"/>
        <v>Débil</v>
      </c>
      <c r="AF231" s="403" t="str">
        <f t="shared" si="100"/>
        <v>0</v>
      </c>
      <c r="AG231" s="862"/>
      <c r="AH231" s="850"/>
      <c r="AI231" s="840"/>
      <c r="AJ231" s="841"/>
      <c r="AK231" s="840"/>
      <c r="AL231" s="840"/>
      <c r="AM231" s="840"/>
      <c r="AN231" s="841"/>
      <c r="AO231" s="840"/>
      <c r="AP231" s="840"/>
      <c r="AQ231" s="843"/>
      <c r="AR231" s="840"/>
      <c r="AS231" s="840"/>
      <c r="AT231" s="845"/>
    </row>
    <row r="232" spans="2:46" s="396" customFormat="1" ht="24" customHeight="1" thickBot="1" x14ac:dyDescent="0.35">
      <c r="B232" s="950"/>
      <c r="C232" s="867"/>
      <c r="D232" s="867"/>
      <c r="E232" s="867"/>
      <c r="F232" s="867"/>
      <c r="G232" s="419"/>
      <c r="H232" s="386"/>
      <c r="I232" s="419"/>
      <c r="J232" s="419"/>
      <c r="K232" s="419"/>
      <c r="L232" s="419"/>
      <c r="M232" s="420"/>
      <c r="N232" s="397"/>
      <c r="O232" s="398" t="b">
        <f t="shared" si="111"/>
        <v>0</v>
      </c>
      <c r="P232" s="399"/>
      <c r="Q232" s="398" t="b">
        <f t="shared" si="112"/>
        <v>0</v>
      </c>
      <c r="R232" s="399"/>
      <c r="S232" s="398" t="b">
        <f t="shared" si="113"/>
        <v>0</v>
      </c>
      <c r="T232" s="399"/>
      <c r="U232" s="398" t="b">
        <f t="shared" si="95"/>
        <v>0</v>
      </c>
      <c r="V232" s="399"/>
      <c r="W232" s="398" t="b">
        <f t="shared" si="96"/>
        <v>0</v>
      </c>
      <c r="X232" s="399"/>
      <c r="Y232" s="398" t="b">
        <f t="shared" si="114"/>
        <v>0</v>
      </c>
      <c r="Z232" s="399"/>
      <c r="AA232" s="398" t="b">
        <f t="shared" si="97"/>
        <v>0</v>
      </c>
      <c r="AB232" s="434">
        <f t="shared" si="98"/>
        <v>0</v>
      </c>
      <c r="AC232" s="400" t="str">
        <f t="shared" si="99"/>
        <v>Débil</v>
      </c>
      <c r="AD232" s="401"/>
      <c r="AE232" s="402" t="str">
        <f t="shared" si="115"/>
        <v>Débil</v>
      </c>
      <c r="AF232" s="403" t="str">
        <f t="shared" si="100"/>
        <v>0</v>
      </c>
      <c r="AG232" s="863"/>
      <c r="AH232" s="850"/>
      <c r="AI232" s="840"/>
      <c r="AJ232" s="841"/>
      <c r="AK232" s="840"/>
      <c r="AL232" s="840"/>
      <c r="AM232" s="840"/>
      <c r="AN232" s="841"/>
      <c r="AO232" s="840"/>
      <c r="AP232" s="840"/>
      <c r="AQ232" s="844"/>
      <c r="AR232" s="840"/>
      <c r="AS232" s="840"/>
      <c r="AT232" s="845"/>
    </row>
    <row r="233" spans="2:46" s="396" customFormat="1" x14ac:dyDescent="0.3">
      <c r="B233" s="949">
        <v>75</v>
      </c>
      <c r="C233" s="865">
        <f>'3-IDENTIFICACIÓN DEL RIESGO'!B85</f>
        <v>0</v>
      </c>
      <c r="D233" s="867">
        <f>'3-IDENTIFICACIÓN DEL RIESGO'!E85</f>
        <v>0</v>
      </c>
      <c r="E233" s="867">
        <f>'3-IDENTIFICACIÓN DEL RIESGO'!G85</f>
        <v>0</v>
      </c>
      <c r="F233" s="867"/>
      <c r="G233" s="419"/>
      <c r="H233" s="386"/>
      <c r="I233" s="419"/>
      <c r="J233" s="419"/>
      <c r="K233" s="419"/>
      <c r="L233" s="419"/>
      <c r="M233" s="420"/>
      <c r="N233" s="397"/>
      <c r="O233" s="398" t="b">
        <f t="shared" si="111"/>
        <v>0</v>
      </c>
      <c r="P233" s="399"/>
      <c r="Q233" s="398" t="b">
        <f t="shared" si="112"/>
        <v>0</v>
      </c>
      <c r="R233" s="399"/>
      <c r="S233" s="398" t="b">
        <f t="shared" si="113"/>
        <v>0</v>
      </c>
      <c r="T233" s="399"/>
      <c r="U233" s="398" t="b">
        <f t="shared" si="95"/>
        <v>0</v>
      </c>
      <c r="V233" s="399"/>
      <c r="W233" s="398" t="b">
        <f t="shared" si="96"/>
        <v>0</v>
      </c>
      <c r="X233" s="399"/>
      <c r="Y233" s="398" t="b">
        <f t="shared" si="114"/>
        <v>0</v>
      </c>
      <c r="Z233" s="399"/>
      <c r="AA233" s="398" t="b">
        <f t="shared" si="97"/>
        <v>0</v>
      </c>
      <c r="AB233" s="434">
        <f t="shared" si="98"/>
        <v>0</v>
      </c>
      <c r="AC233" s="400" t="str">
        <f t="shared" si="99"/>
        <v>Débil</v>
      </c>
      <c r="AD233" s="401"/>
      <c r="AE233" s="402" t="str">
        <f t="shared" si="115"/>
        <v>Débil</v>
      </c>
      <c r="AF233" s="403" t="str">
        <f t="shared" si="100"/>
        <v>0</v>
      </c>
      <c r="AG233" s="861"/>
      <c r="AH233" s="850" t="e">
        <f>(AF233+AF234+AF235)/AG233</f>
        <v>#DIV/0!</v>
      </c>
      <c r="AI233" s="840" t="e">
        <f>IF(AH233&lt;50,"Débil",IF(AH233&lt;=99,"Moderado",IF(AH233=100,"Fuerte",IF(AH233="","ERROR"))))</f>
        <v>#DIV/0!</v>
      </c>
      <c r="AJ233" s="841"/>
      <c r="AK233" s="840" t="e">
        <f>IF(AI233="Débil",0,IF(AND(AI233="Moderado",AJ233="Directamente"),1,IF(AND(AI233="Moderado",AJ233="No disminuye"),0,IF(AND(AI233="Fuerte",AJ233="Directamente"),2,IF(AND(AI233="Fuerte",AJ233="No disminuye"),0)))))</f>
        <v>#DIV/0!</v>
      </c>
      <c r="AL233" s="840" t="e">
        <f>'4-VALORACIÓN DEL RIESGO'!P84-'5-CONTROLES'!AK233:AK235</f>
        <v>#DIV/0!</v>
      </c>
      <c r="AM233" s="840" t="e">
        <f>IF(AL233=5,"Casi Seguro",IF(AL233=4,"Probable",IF(AL233=3,"Posible",IF(AL233=2,"Improbable",IF(AL233=1,"Rara Vez",IF(AL233=0,"Rara Vez",IF(AL233&lt;0,"Rara Vez")))))))</f>
        <v>#DIV/0!</v>
      </c>
      <c r="AN233" s="841"/>
      <c r="AO233" s="840" t="e">
        <f>IF(AI233="Débil",0,IF(AND(AI233="Moderado",AN233="Directamente"),1,IF(AND(AI233="Moderado",AN233="Indirectamente"),0,IF(AND(AI233="Moderado",AN233="No disminuye"),0,IF(AND(AI233="Fuerte",AN233="Directamente"),2,IF(AND(AI233="Fuerte",AN233="Indirectamente"),1,IF(AND(AI233="Fuerte",AN233="No disminuye"),0)))))))</f>
        <v>#DIV/0!</v>
      </c>
      <c r="AP233" s="840" t="e">
        <f>'4-VALORACIÓN DEL RIESGO'!Z84-'5-CONTROLES'!AO233:AO235</f>
        <v>#DIV/0!</v>
      </c>
      <c r="AQ233" s="842" t="e">
        <f>IF(AP233&lt;=1,"Insignificante",IF(AP233=2,"Menor",IF(AP233=3,"Moderado",IF(AP233=4,"Mayor",IF(AP233&gt;=5,"Catastrófico")))))</f>
        <v>#DIV/0!</v>
      </c>
      <c r="AR233" s="840" t="e">
        <f t="shared" ref="AR233" si="117">IF(OR(AND(AQ233="Insignificante",AM233="Rara Vez"),AND(AQ233="Insignificante",AM233="Improbable"),AND(AQ233="Insignificante",AM233="Posible"),AND(AQ233="Menor",AM233="Rara Vez"),AND(AQ233="Menor",AM233="Improbable")),"Bajo",IF(OR(AND(AQ233="Insignificante",AM233="Probable"),AND(AQ233="Menor",AM233="Posible"),AND(AQ233="Moderado",AM233="Rara Vez"),AND(AQ233="Moderado",AM233="Improbable")),"Moderado",IF(OR(AND(AQ233="Menor",AM233="Probable"),AND(AQ233="Menor",AM233="Casi Seguro"),AND(AQ233="Mayor",AM233="Improbable"),AND(AQ233="Mayor",AM233="Rara Vez"),AND(AQ233="Moderado",AM233="Probable"),AND(AQ233="Insignificante",AM233="Casi Seguro"),AND(AQ233="Moderado",AM233="Posible")),"Alto",IF(OR(AND(AQ233="Moderado",AM233="Casi Seguro"),AND(AQ233="Mayor",AM233="Posible"),AND(AQ233="Mayor",AM233="Probable"),AND(AQ233="Mayor",AM233="Casi Seguro"),AND(AQ233="Catastrófico",AM233="Rara Vez"),AND(AQ233="Catastrófico",AM233="Improbable"),AND(AQ233="Catastrófico",AM233="Posible"),AND(AQ233="Catastrófico",AM233="Casi Seguro"),AND(AQ233="Catastrófico",AM233="Probable")),"Extremo"))))</f>
        <v>#DIV/0!</v>
      </c>
      <c r="AS233" s="840"/>
      <c r="AT233" s="845"/>
    </row>
    <row r="234" spans="2:46" s="396" customFormat="1" x14ac:dyDescent="0.3">
      <c r="B234" s="949"/>
      <c r="C234" s="865"/>
      <c r="D234" s="867"/>
      <c r="E234" s="867"/>
      <c r="F234" s="867"/>
      <c r="G234" s="419"/>
      <c r="H234" s="386"/>
      <c r="I234" s="419"/>
      <c r="J234" s="419"/>
      <c r="K234" s="419"/>
      <c r="L234" s="419"/>
      <c r="M234" s="420"/>
      <c r="N234" s="397"/>
      <c r="O234" s="398" t="b">
        <f t="shared" si="111"/>
        <v>0</v>
      </c>
      <c r="P234" s="399"/>
      <c r="Q234" s="398" t="b">
        <f t="shared" si="112"/>
        <v>0</v>
      </c>
      <c r="R234" s="399"/>
      <c r="S234" s="398" t="b">
        <f t="shared" si="113"/>
        <v>0</v>
      </c>
      <c r="T234" s="399"/>
      <c r="U234" s="398" t="b">
        <f t="shared" si="95"/>
        <v>0</v>
      </c>
      <c r="V234" s="399"/>
      <c r="W234" s="398" t="b">
        <f t="shared" si="96"/>
        <v>0</v>
      </c>
      <c r="X234" s="399"/>
      <c r="Y234" s="398" t="b">
        <f t="shared" si="114"/>
        <v>0</v>
      </c>
      <c r="Z234" s="399"/>
      <c r="AA234" s="398" t="b">
        <f t="shared" si="97"/>
        <v>0</v>
      </c>
      <c r="AB234" s="434">
        <f t="shared" si="98"/>
        <v>0</v>
      </c>
      <c r="AC234" s="400" t="str">
        <f t="shared" si="99"/>
        <v>Débil</v>
      </c>
      <c r="AD234" s="401"/>
      <c r="AE234" s="402" t="str">
        <f t="shared" si="115"/>
        <v>Débil</v>
      </c>
      <c r="AF234" s="403" t="str">
        <f t="shared" si="100"/>
        <v>0</v>
      </c>
      <c r="AG234" s="862"/>
      <c r="AH234" s="850"/>
      <c r="AI234" s="840"/>
      <c r="AJ234" s="841"/>
      <c r="AK234" s="840"/>
      <c r="AL234" s="840"/>
      <c r="AM234" s="840"/>
      <c r="AN234" s="841"/>
      <c r="AO234" s="840"/>
      <c r="AP234" s="840"/>
      <c r="AQ234" s="843"/>
      <c r="AR234" s="840"/>
      <c r="AS234" s="840"/>
      <c r="AT234" s="845"/>
    </row>
    <row r="235" spans="2:46" s="396" customFormat="1" ht="19.5" thickBot="1" x14ac:dyDescent="0.35">
      <c r="B235" s="949"/>
      <c r="C235" s="865"/>
      <c r="D235" s="867"/>
      <c r="E235" s="867"/>
      <c r="F235" s="867"/>
      <c r="G235" s="419"/>
      <c r="H235" s="386"/>
      <c r="I235" s="419"/>
      <c r="J235" s="419"/>
      <c r="K235" s="419"/>
      <c r="L235" s="419"/>
      <c r="M235" s="420"/>
      <c r="N235" s="397"/>
      <c r="O235" s="398" t="b">
        <f t="shared" si="111"/>
        <v>0</v>
      </c>
      <c r="P235" s="399"/>
      <c r="Q235" s="398" t="b">
        <f t="shared" si="112"/>
        <v>0</v>
      </c>
      <c r="R235" s="399"/>
      <c r="S235" s="398" t="b">
        <f t="shared" si="113"/>
        <v>0</v>
      </c>
      <c r="T235" s="399"/>
      <c r="U235" s="398" t="b">
        <f t="shared" si="95"/>
        <v>0</v>
      </c>
      <c r="V235" s="399"/>
      <c r="W235" s="398" t="b">
        <f t="shared" si="96"/>
        <v>0</v>
      </c>
      <c r="X235" s="399"/>
      <c r="Y235" s="398" t="b">
        <f t="shared" si="114"/>
        <v>0</v>
      </c>
      <c r="Z235" s="399"/>
      <c r="AA235" s="398" t="b">
        <f t="shared" si="97"/>
        <v>0</v>
      </c>
      <c r="AB235" s="434">
        <f t="shared" si="98"/>
        <v>0</v>
      </c>
      <c r="AC235" s="400" t="str">
        <f t="shared" si="99"/>
        <v>Débil</v>
      </c>
      <c r="AD235" s="401"/>
      <c r="AE235" s="402" t="str">
        <f t="shared" si="115"/>
        <v>Débil</v>
      </c>
      <c r="AF235" s="403" t="str">
        <f t="shared" si="100"/>
        <v>0</v>
      </c>
      <c r="AG235" s="863"/>
      <c r="AH235" s="850"/>
      <c r="AI235" s="840"/>
      <c r="AJ235" s="841"/>
      <c r="AK235" s="840"/>
      <c r="AL235" s="840"/>
      <c r="AM235" s="840"/>
      <c r="AN235" s="841"/>
      <c r="AO235" s="840"/>
      <c r="AP235" s="840"/>
      <c r="AQ235" s="844"/>
      <c r="AR235" s="840"/>
      <c r="AS235" s="840"/>
      <c r="AT235" s="845"/>
    </row>
    <row r="236" spans="2:46" s="396" customFormat="1" x14ac:dyDescent="0.3">
      <c r="B236" s="949">
        <v>76</v>
      </c>
      <c r="C236" s="865">
        <f>'3-IDENTIFICACIÓN DEL RIESGO'!B86</f>
        <v>0</v>
      </c>
      <c r="D236" s="867">
        <f>'3-IDENTIFICACIÓN DEL RIESGO'!E86</f>
        <v>0</v>
      </c>
      <c r="E236" s="867">
        <f>'3-IDENTIFICACIÓN DEL RIESGO'!G86</f>
        <v>0</v>
      </c>
      <c r="F236" s="867"/>
      <c r="G236" s="419"/>
      <c r="H236" s="386"/>
      <c r="I236" s="419"/>
      <c r="J236" s="419"/>
      <c r="K236" s="419"/>
      <c r="L236" s="419"/>
      <c r="M236" s="420"/>
      <c r="N236" s="397"/>
      <c r="O236" s="398" t="b">
        <f t="shared" si="111"/>
        <v>0</v>
      </c>
      <c r="P236" s="399"/>
      <c r="Q236" s="398" t="b">
        <f t="shared" si="112"/>
        <v>0</v>
      </c>
      <c r="R236" s="399"/>
      <c r="S236" s="398" t="b">
        <f t="shared" si="113"/>
        <v>0</v>
      </c>
      <c r="T236" s="399"/>
      <c r="U236" s="398" t="b">
        <f t="shared" si="95"/>
        <v>0</v>
      </c>
      <c r="V236" s="399"/>
      <c r="W236" s="398" t="b">
        <f t="shared" si="96"/>
        <v>0</v>
      </c>
      <c r="X236" s="399"/>
      <c r="Y236" s="398" t="b">
        <f t="shared" si="114"/>
        <v>0</v>
      </c>
      <c r="Z236" s="399"/>
      <c r="AA236" s="398" t="b">
        <f t="shared" si="97"/>
        <v>0</v>
      </c>
      <c r="AB236" s="434">
        <f t="shared" si="98"/>
        <v>0</v>
      </c>
      <c r="AC236" s="400" t="str">
        <f t="shared" si="99"/>
        <v>Débil</v>
      </c>
      <c r="AD236" s="401"/>
      <c r="AE236" s="402" t="str">
        <f t="shared" si="115"/>
        <v>Débil</v>
      </c>
      <c r="AF236" s="403" t="str">
        <f t="shared" si="100"/>
        <v>0</v>
      </c>
      <c r="AG236" s="861"/>
      <c r="AH236" s="850" t="e">
        <f>(AF236+AF237+AF238)/AG236</f>
        <v>#DIV/0!</v>
      </c>
      <c r="AI236" s="840" t="e">
        <f>IF(AH236&lt;50,"Débil",IF(AH236&lt;=99,"Moderado",IF(AH236=100,"Fuerte",IF(AH236="","ERROR"))))</f>
        <v>#DIV/0!</v>
      </c>
      <c r="AJ236" s="841"/>
      <c r="AK236" s="840" t="e">
        <f>IF(AI236="Débil",0,IF(AND(AI236="Moderado",AJ236="Directamente"),1,IF(AND(AI236="Moderado",AJ236="No disminuye"),0,IF(AND(AI236="Fuerte",AJ236="Directamente"),2,IF(AND(AI236="Fuerte",AJ236="No disminuye"),0)))))</f>
        <v>#DIV/0!</v>
      </c>
      <c r="AL236" s="840" t="e">
        <f>'4-VALORACIÓN DEL RIESGO'!P85-'5-CONTROLES'!AK236:AK238</f>
        <v>#DIV/0!</v>
      </c>
      <c r="AM236" s="840" t="e">
        <f>IF(AL236=5,"Casi Seguro",IF(AL236=4,"Probable",IF(AL236=3,"Posible",IF(AL236=2,"Improbable",IF(AL236=1,"Rara Vez",IF(AL236=0,"Rara Vez",IF(AL236&lt;0,"Rara Vez")))))))</f>
        <v>#DIV/0!</v>
      </c>
      <c r="AN236" s="841"/>
      <c r="AO236" s="840" t="e">
        <f>IF(AI236="Débil",0,IF(AND(AI236="Moderado",AN236="Directamente"),1,IF(AND(AI236="Moderado",AN236="Indirectamente"),0,IF(AND(AI236="Moderado",AN236="No disminuye"),0,IF(AND(AI236="Fuerte",AN236="Directamente"),2,IF(AND(AI236="Fuerte",AN236="Indirectamente"),1,IF(AND(AI236="Fuerte",AN236="No disminuye"),0)))))))</f>
        <v>#DIV/0!</v>
      </c>
      <c r="AP236" s="840" t="e">
        <f>'4-VALORACIÓN DEL RIESGO'!Z85-'5-CONTROLES'!AO236:AO238</f>
        <v>#DIV/0!</v>
      </c>
      <c r="AQ236" s="842" t="e">
        <f>IF(AP236&lt;=1,"Insignificante",IF(AP236=2,"Menor",IF(AP236=3,"Moderado",IF(AP236=4,"Mayor",IF(AP236&gt;=5,"Catastrófico")))))</f>
        <v>#DIV/0!</v>
      </c>
      <c r="AR236" s="840" t="e">
        <f t="shared" ref="AR236" si="118">IF(OR(AND(AQ236="Insignificante",AM236="Rara Vez"),AND(AQ236="Insignificante",AM236="Improbable"),AND(AQ236="Insignificante",AM236="Posible"),AND(AQ236="Menor",AM236="Rara Vez"),AND(AQ236="Menor",AM236="Improbable")),"Bajo",IF(OR(AND(AQ236="Insignificante",AM236="Probable"),AND(AQ236="Menor",AM236="Posible"),AND(AQ236="Moderado",AM236="Rara Vez"),AND(AQ236="Moderado",AM236="Improbable")),"Moderado",IF(OR(AND(AQ236="Menor",AM236="Probable"),AND(AQ236="Menor",AM236="Casi Seguro"),AND(AQ236="Mayor",AM236="Improbable"),AND(AQ236="Mayor",AM236="Rara Vez"),AND(AQ236="Moderado",AM236="Probable"),AND(AQ236="Insignificante",AM236="Casi Seguro"),AND(AQ236="Moderado",AM236="Posible")),"Alto",IF(OR(AND(AQ236="Moderado",AM236="Casi Seguro"),AND(AQ236="Mayor",AM236="Posible"),AND(AQ236="Mayor",AM236="Probable"),AND(AQ236="Mayor",AM236="Casi Seguro"),AND(AQ236="Catastrófico",AM236="Rara Vez"),AND(AQ236="Catastrófico",AM236="Improbable"),AND(AQ236="Catastrófico",AM236="Posible"),AND(AQ236="Catastrófico",AM236="Casi Seguro"),AND(AQ236="Catastrófico",AM236="Probable")),"Extremo"))))</f>
        <v>#DIV/0!</v>
      </c>
      <c r="AS236" s="840"/>
      <c r="AT236" s="845"/>
    </row>
    <row r="237" spans="2:46" s="396" customFormat="1" x14ac:dyDescent="0.3">
      <c r="B237" s="949"/>
      <c r="C237" s="865"/>
      <c r="D237" s="867"/>
      <c r="E237" s="867"/>
      <c r="F237" s="867"/>
      <c r="G237" s="419"/>
      <c r="H237" s="386"/>
      <c r="I237" s="419"/>
      <c r="J237" s="419"/>
      <c r="K237" s="419"/>
      <c r="L237" s="419"/>
      <c r="M237" s="420"/>
      <c r="N237" s="397"/>
      <c r="O237" s="398" t="b">
        <f t="shared" si="111"/>
        <v>0</v>
      </c>
      <c r="P237" s="399"/>
      <c r="Q237" s="398" t="b">
        <f t="shared" si="112"/>
        <v>0</v>
      </c>
      <c r="R237" s="399"/>
      <c r="S237" s="398" t="b">
        <f t="shared" si="113"/>
        <v>0</v>
      </c>
      <c r="T237" s="399"/>
      <c r="U237" s="398" t="b">
        <f t="shared" si="95"/>
        <v>0</v>
      </c>
      <c r="V237" s="399"/>
      <c r="W237" s="398" t="b">
        <f t="shared" si="96"/>
        <v>0</v>
      </c>
      <c r="X237" s="399"/>
      <c r="Y237" s="398" t="b">
        <f t="shared" si="114"/>
        <v>0</v>
      </c>
      <c r="Z237" s="399"/>
      <c r="AA237" s="398" t="b">
        <f t="shared" si="97"/>
        <v>0</v>
      </c>
      <c r="AB237" s="434">
        <f t="shared" si="98"/>
        <v>0</v>
      </c>
      <c r="AC237" s="400" t="str">
        <f t="shared" si="99"/>
        <v>Débil</v>
      </c>
      <c r="AD237" s="401"/>
      <c r="AE237" s="402" t="str">
        <f t="shared" si="115"/>
        <v>Débil</v>
      </c>
      <c r="AF237" s="403" t="str">
        <f t="shared" si="100"/>
        <v>0</v>
      </c>
      <c r="AG237" s="862"/>
      <c r="AH237" s="850"/>
      <c r="AI237" s="840"/>
      <c r="AJ237" s="841"/>
      <c r="AK237" s="840"/>
      <c r="AL237" s="840"/>
      <c r="AM237" s="840"/>
      <c r="AN237" s="841"/>
      <c r="AO237" s="840"/>
      <c r="AP237" s="840"/>
      <c r="AQ237" s="843"/>
      <c r="AR237" s="840"/>
      <c r="AS237" s="840"/>
      <c r="AT237" s="845"/>
    </row>
    <row r="238" spans="2:46" s="396" customFormat="1" ht="19.5" thickBot="1" x14ac:dyDescent="0.35">
      <c r="B238" s="949"/>
      <c r="C238" s="865"/>
      <c r="D238" s="867"/>
      <c r="E238" s="867"/>
      <c r="F238" s="867"/>
      <c r="G238" s="419"/>
      <c r="H238" s="386"/>
      <c r="I238" s="419"/>
      <c r="J238" s="419"/>
      <c r="K238" s="419"/>
      <c r="L238" s="419"/>
      <c r="M238" s="420"/>
      <c r="N238" s="397"/>
      <c r="O238" s="398" t="b">
        <f t="shared" si="111"/>
        <v>0</v>
      </c>
      <c r="P238" s="399"/>
      <c r="Q238" s="398" t="b">
        <f t="shared" si="112"/>
        <v>0</v>
      </c>
      <c r="R238" s="399"/>
      <c r="S238" s="398" t="b">
        <f t="shared" si="113"/>
        <v>0</v>
      </c>
      <c r="T238" s="399"/>
      <c r="U238" s="398" t="b">
        <f t="shared" si="95"/>
        <v>0</v>
      </c>
      <c r="V238" s="399"/>
      <c r="W238" s="398" t="b">
        <f t="shared" si="96"/>
        <v>0</v>
      </c>
      <c r="X238" s="399"/>
      <c r="Y238" s="398" t="b">
        <f t="shared" si="114"/>
        <v>0</v>
      </c>
      <c r="Z238" s="399"/>
      <c r="AA238" s="398" t="b">
        <f t="shared" si="97"/>
        <v>0</v>
      </c>
      <c r="AB238" s="434">
        <f t="shared" si="98"/>
        <v>0</v>
      </c>
      <c r="AC238" s="400" t="str">
        <f t="shared" si="99"/>
        <v>Débil</v>
      </c>
      <c r="AD238" s="401"/>
      <c r="AE238" s="402" t="str">
        <f t="shared" si="115"/>
        <v>Débil</v>
      </c>
      <c r="AF238" s="403" t="str">
        <f t="shared" si="100"/>
        <v>0</v>
      </c>
      <c r="AG238" s="863"/>
      <c r="AH238" s="850"/>
      <c r="AI238" s="840"/>
      <c r="AJ238" s="841"/>
      <c r="AK238" s="840"/>
      <c r="AL238" s="840"/>
      <c r="AM238" s="840"/>
      <c r="AN238" s="841"/>
      <c r="AO238" s="840"/>
      <c r="AP238" s="840"/>
      <c r="AQ238" s="844"/>
      <c r="AR238" s="840"/>
      <c r="AS238" s="840"/>
      <c r="AT238" s="845"/>
    </row>
    <row r="239" spans="2:46" s="396" customFormat="1" x14ac:dyDescent="0.3">
      <c r="B239" s="949">
        <v>77</v>
      </c>
      <c r="C239" s="946">
        <f>'3-IDENTIFICACIÓN DEL RIESGO'!B87</f>
        <v>0</v>
      </c>
      <c r="D239" s="840">
        <f>'3-IDENTIFICACIÓN DEL RIESGO'!E87</f>
        <v>0</v>
      </c>
      <c r="E239" s="867">
        <f>'3-IDENTIFICACIÓN DEL RIESGO'!G87</f>
        <v>0</v>
      </c>
      <c r="F239" s="867"/>
      <c r="G239" s="419"/>
      <c r="H239" s="386"/>
      <c r="I239" s="419"/>
      <c r="J239" s="419"/>
      <c r="K239" s="419"/>
      <c r="L239" s="419"/>
      <c r="M239" s="420"/>
      <c r="N239" s="397"/>
      <c r="O239" s="398" t="b">
        <f t="shared" si="111"/>
        <v>0</v>
      </c>
      <c r="P239" s="399"/>
      <c r="Q239" s="398" t="b">
        <f t="shared" si="112"/>
        <v>0</v>
      </c>
      <c r="R239" s="399"/>
      <c r="S239" s="398" t="b">
        <f t="shared" si="113"/>
        <v>0</v>
      </c>
      <c r="T239" s="399"/>
      <c r="U239" s="398" t="b">
        <f t="shared" si="95"/>
        <v>0</v>
      </c>
      <c r="V239" s="399"/>
      <c r="W239" s="398" t="b">
        <f t="shared" si="96"/>
        <v>0</v>
      </c>
      <c r="X239" s="399"/>
      <c r="Y239" s="398" t="b">
        <f t="shared" si="114"/>
        <v>0</v>
      </c>
      <c r="Z239" s="399"/>
      <c r="AA239" s="398" t="b">
        <f t="shared" si="97"/>
        <v>0</v>
      </c>
      <c r="AB239" s="434">
        <f t="shared" si="98"/>
        <v>0</v>
      </c>
      <c r="AC239" s="400" t="str">
        <f t="shared" si="99"/>
        <v>Débil</v>
      </c>
      <c r="AD239" s="401"/>
      <c r="AE239" s="402" t="str">
        <f t="shared" si="115"/>
        <v>Débil</v>
      </c>
      <c r="AF239" s="403" t="str">
        <f t="shared" si="100"/>
        <v>0</v>
      </c>
      <c r="AG239" s="861"/>
      <c r="AH239" s="850" t="e">
        <f>(AF239+AF240+AF241)/AG239</f>
        <v>#DIV/0!</v>
      </c>
      <c r="AI239" s="840" t="e">
        <f>IF(AH239&lt;50,"Débil",IF(AH239&lt;=99,"Moderado",IF(AH239=100,"Fuerte",IF(AH239="","ERROR"))))</f>
        <v>#DIV/0!</v>
      </c>
      <c r="AJ239" s="841"/>
      <c r="AK239" s="840" t="e">
        <f>IF(AI239="Débil",0,IF(AND(AI239="Moderado",AJ239="Directamente"),1,IF(AND(AI239="Moderado",AJ239="No disminuye"),0,IF(AND(AI239="Fuerte",AJ239="Directamente"),2,IF(AND(AI239="Fuerte",AJ239="No disminuye"),0)))))</f>
        <v>#DIV/0!</v>
      </c>
      <c r="AL239" s="840" t="e">
        <f>'4-VALORACIÓN DEL RIESGO'!P86-'5-CONTROLES'!AK239:AK241</f>
        <v>#DIV/0!</v>
      </c>
      <c r="AM239" s="840" t="e">
        <f>IF(AL239=5,"Casi Seguro",IF(AL239=4,"Probable",IF(AL239=3,"Posible",IF(AL239=2,"Improbable",IF(AL239=1,"Rara Vez",IF(AL239=0,"Rara Vez",IF(AL239&lt;0,"Rara Vez")))))))</f>
        <v>#DIV/0!</v>
      </c>
      <c r="AN239" s="841"/>
      <c r="AO239" s="840" t="e">
        <f>IF(AI239="Débil",0,IF(AND(AI239="Moderado",AN239="Directamente"),1,IF(AND(AI239="Moderado",AN239="Indirectamente"),0,IF(AND(AI239="Moderado",AN239="No disminuye"),0,IF(AND(AI239="Fuerte",AN239="Directamente"),2,IF(AND(AI239="Fuerte",AN239="Indirectamente"),1,IF(AND(AI239="Fuerte",AN239="No disminuye"),0)))))))</f>
        <v>#DIV/0!</v>
      </c>
      <c r="AP239" s="840" t="e">
        <f>'4-VALORACIÓN DEL RIESGO'!Z86-'5-CONTROLES'!AO239:AO241</f>
        <v>#DIV/0!</v>
      </c>
      <c r="AQ239" s="842" t="e">
        <f>IF(AP239&lt;=1,"Insignificante",IF(AP239=2,"Menor",IF(AP239=3,"Moderado",IF(AP239=4,"Mayor",IF(AP239&gt;=5,"Catastrófico")))))</f>
        <v>#DIV/0!</v>
      </c>
      <c r="AR239" s="840" t="e">
        <f t="shared" ref="AR239" si="119">IF(OR(AND(AQ239="Insignificante",AM239="Rara Vez"),AND(AQ239="Insignificante",AM239="Improbable"),AND(AQ239="Insignificante",AM239="Posible"),AND(AQ239="Menor",AM239="Rara Vez"),AND(AQ239="Menor",AM239="Improbable")),"Bajo",IF(OR(AND(AQ239="Insignificante",AM239="Probable"),AND(AQ239="Menor",AM239="Posible"),AND(AQ239="Moderado",AM239="Rara Vez"),AND(AQ239="Moderado",AM239="Improbable")),"Moderado",IF(OR(AND(AQ239="Menor",AM239="Probable"),AND(AQ239="Menor",AM239="Casi Seguro"),AND(AQ239="Mayor",AM239="Improbable"),AND(AQ239="Mayor",AM239="Rara Vez"),AND(AQ239="Moderado",AM239="Probable"),AND(AQ239="Insignificante",AM239="Casi Seguro"),AND(AQ239="Moderado",AM239="Posible")),"Alto",IF(OR(AND(AQ239="Moderado",AM239="Casi Seguro"),AND(AQ239="Mayor",AM239="Posible"),AND(AQ239="Mayor",AM239="Probable"),AND(AQ239="Mayor",AM239="Casi Seguro"),AND(AQ239="Catastrófico",AM239="Rara Vez"),AND(AQ239="Catastrófico",AM239="Improbable"),AND(AQ239="Catastrófico",AM239="Posible"),AND(AQ239="Catastrófico",AM239="Casi Seguro"),AND(AQ239="Catastrófico",AM239="Probable")),"Extremo"))))</f>
        <v>#DIV/0!</v>
      </c>
      <c r="AS239" s="840"/>
      <c r="AT239" s="845"/>
    </row>
    <row r="240" spans="2:46" s="396" customFormat="1" x14ac:dyDescent="0.3">
      <c r="B240" s="949"/>
      <c r="C240" s="946"/>
      <c r="D240" s="840"/>
      <c r="E240" s="867"/>
      <c r="F240" s="867"/>
      <c r="G240" s="419"/>
      <c r="H240" s="386"/>
      <c r="I240" s="419"/>
      <c r="J240" s="419"/>
      <c r="K240" s="419"/>
      <c r="L240" s="419"/>
      <c r="M240" s="420"/>
      <c r="N240" s="397"/>
      <c r="O240" s="398" t="b">
        <f t="shared" si="111"/>
        <v>0</v>
      </c>
      <c r="P240" s="399"/>
      <c r="Q240" s="398" t="b">
        <f t="shared" si="112"/>
        <v>0</v>
      </c>
      <c r="R240" s="399"/>
      <c r="S240" s="398" t="b">
        <f t="shared" si="113"/>
        <v>0</v>
      </c>
      <c r="T240" s="399"/>
      <c r="U240" s="398" t="b">
        <f t="shared" si="95"/>
        <v>0</v>
      </c>
      <c r="V240" s="399"/>
      <c r="W240" s="398" t="b">
        <f t="shared" si="96"/>
        <v>0</v>
      </c>
      <c r="X240" s="399"/>
      <c r="Y240" s="398" t="b">
        <f t="shared" si="114"/>
        <v>0</v>
      </c>
      <c r="Z240" s="399"/>
      <c r="AA240" s="398" t="b">
        <f t="shared" si="97"/>
        <v>0</v>
      </c>
      <c r="AB240" s="434">
        <f t="shared" si="98"/>
        <v>0</v>
      </c>
      <c r="AC240" s="400" t="str">
        <f t="shared" si="99"/>
        <v>Débil</v>
      </c>
      <c r="AD240" s="401"/>
      <c r="AE240" s="402" t="str">
        <f t="shared" si="115"/>
        <v>Débil</v>
      </c>
      <c r="AF240" s="403" t="str">
        <f t="shared" si="100"/>
        <v>0</v>
      </c>
      <c r="AG240" s="862"/>
      <c r="AH240" s="850"/>
      <c r="AI240" s="840"/>
      <c r="AJ240" s="841"/>
      <c r="AK240" s="840"/>
      <c r="AL240" s="840"/>
      <c r="AM240" s="840"/>
      <c r="AN240" s="841"/>
      <c r="AO240" s="840"/>
      <c r="AP240" s="840"/>
      <c r="AQ240" s="843"/>
      <c r="AR240" s="840"/>
      <c r="AS240" s="840"/>
      <c r="AT240" s="845"/>
    </row>
    <row r="241" spans="2:46" s="396" customFormat="1" ht="19.5" thickBot="1" x14ac:dyDescent="0.35">
      <c r="B241" s="949"/>
      <c r="C241" s="947"/>
      <c r="D241" s="948"/>
      <c r="E241" s="868"/>
      <c r="F241" s="868"/>
      <c r="G241" s="437"/>
      <c r="H241" s="438"/>
      <c r="I241" s="437"/>
      <c r="J241" s="437"/>
      <c r="K241" s="437"/>
      <c r="L241" s="437"/>
      <c r="M241" s="439"/>
      <c r="N241" s="397"/>
      <c r="O241" s="398" t="b">
        <f t="shared" si="111"/>
        <v>0</v>
      </c>
      <c r="P241" s="399"/>
      <c r="Q241" s="398" t="b">
        <f t="shared" si="112"/>
        <v>0</v>
      </c>
      <c r="R241" s="399"/>
      <c r="S241" s="398" t="b">
        <f t="shared" si="113"/>
        <v>0</v>
      </c>
      <c r="T241" s="399"/>
      <c r="U241" s="398" t="b">
        <f t="shared" si="95"/>
        <v>0</v>
      </c>
      <c r="V241" s="399"/>
      <c r="W241" s="398" t="b">
        <f t="shared" si="96"/>
        <v>0</v>
      </c>
      <c r="X241" s="399"/>
      <c r="Y241" s="398" t="b">
        <f t="shared" si="114"/>
        <v>0</v>
      </c>
      <c r="Z241" s="399"/>
      <c r="AA241" s="398" t="b">
        <f t="shared" si="97"/>
        <v>0</v>
      </c>
      <c r="AB241" s="434">
        <f t="shared" si="98"/>
        <v>0</v>
      </c>
      <c r="AC241" s="400" t="str">
        <f t="shared" si="99"/>
        <v>Débil</v>
      </c>
      <c r="AD241" s="432"/>
      <c r="AE241" s="431" t="str">
        <f t="shared" si="115"/>
        <v>Débil</v>
      </c>
      <c r="AF241" s="403" t="str">
        <f t="shared" si="100"/>
        <v>0</v>
      </c>
      <c r="AG241" s="863"/>
      <c r="AH241" s="850"/>
      <c r="AI241" s="840"/>
      <c r="AJ241" s="841"/>
      <c r="AK241" s="840"/>
      <c r="AL241" s="840"/>
      <c r="AM241" s="840"/>
      <c r="AN241" s="841"/>
      <c r="AO241" s="840"/>
      <c r="AP241" s="840"/>
      <c r="AQ241" s="844"/>
      <c r="AR241" s="840"/>
      <c r="AS241" s="840"/>
      <c r="AT241" s="845"/>
    </row>
    <row r="242" spans="2:46" s="396" customFormat="1" hidden="1" x14ac:dyDescent="0.3">
      <c r="C242" s="440"/>
      <c r="D242" s="441"/>
      <c r="E242" s="441"/>
      <c r="F242" s="442"/>
      <c r="G242" s="442"/>
      <c r="H242" s="443"/>
      <c r="I242" s="442"/>
      <c r="J242" s="442"/>
      <c r="K242" s="442"/>
      <c r="L242" s="442"/>
      <c r="M242" s="442"/>
      <c r="N242" s="442"/>
      <c r="O242" s="442"/>
      <c r="P242" s="442"/>
      <c r="Q242" s="442"/>
      <c r="R242" s="442"/>
      <c r="S242" s="442"/>
      <c r="T242" s="442"/>
      <c r="U242" s="442"/>
      <c r="V242" s="442"/>
      <c r="W242" s="442"/>
      <c r="X242" s="442"/>
      <c r="Y242" s="442"/>
      <c r="Z242" s="442"/>
      <c r="AA242" s="442"/>
      <c r="AB242" s="442"/>
      <c r="AC242" s="442"/>
      <c r="AD242" s="442"/>
      <c r="AE242" s="444"/>
      <c r="AF242" s="442"/>
      <c r="AG242" s="442"/>
      <c r="AH242" s="443"/>
      <c r="AI242" s="443"/>
      <c r="AJ242" s="442"/>
      <c r="AK242" s="442"/>
      <c r="AL242" s="442"/>
      <c r="AM242" s="442"/>
      <c r="AN242" s="442"/>
      <c r="AO242" s="442"/>
      <c r="AP242" s="442"/>
      <c r="AQ242" s="442"/>
      <c r="AR242" s="445"/>
      <c r="AS242" s="445"/>
      <c r="AT242" s="446"/>
    </row>
    <row r="243" spans="2:46" s="396" customFormat="1" ht="66.75" hidden="1" customHeight="1" x14ac:dyDescent="0.3">
      <c r="C243" s="440"/>
      <c r="D243" s="445"/>
      <c r="E243" s="445"/>
      <c r="F243" s="445"/>
      <c r="G243" s="445"/>
      <c r="H243" s="443"/>
      <c r="I243" s="445"/>
      <c r="J243" s="445"/>
      <c r="K243" s="445"/>
      <c r="L243" s="445"/>
      <c r="M243" s="445"/>
      <c r="N243" s="445"/>
      <c r="O243" s="445"/>
      <c r="P243" s="445"/>
      <c r="Q243" s="445"/>
      <c r="R243" s="445"/>
      <c r="S243" s="445"/>
      <c r="T243" s="445"/>
      <c r="U243" s="445"/>
      <c r="V243" s="445"/>
      <c r="W243" s="445"/>
      <c r="X243" s="445"/>
      <c r="Y243" s="445"/>
      <c r="Z243" s="445"/>
      <c r="AA243" s="445"/>
      <c r="AB243" s="445"/>
      <c r="AC243" s="445"/>
      <c r="AD243" s="445"/>
      <c r="AE243" s="445"/>
      <c r="AF243" s="445"/>
      <c r="AG243" s="445"/>
      <c r="AH243" s="447"/>
      <c r="AI243" s="447"/>
      <c r="AJ243" s="445"/>
      <c r="AK243" s="445"/>
      <c r="AL243" s="445"/>
      <c r="AM243" s="445"/>
      <c r="AN243" s="445"/>
      <c r="AO243" s="445"/>
      <c r="AP243" s="445"/>
      <c r="AQ243" s="445"/>
      <c r="AR243" s="445"/>
      <c r="AS243" s="445"/>
      <c r="AT243" s="446"/>
    </row>
    <row r="244" spans="2:46" s="396" customFormat="1" ht="42.75" hidden="1" customHeight="1" thickBot="1" x14ac:dyDescent="0.35">
      <c r="C244" s="448"/>
      <c r="D244" s="449"/>
      <c r="E244" s="449"/>
      <c r="F244" s="449"/>
      <c r="G244" s="449"/>
      <c r="H244" s="450"/>
      <c r="I244" s="449"/>
      <c r="J244" s="449"/>
      <c r="K244" s="449"/>
      <c r="L244" s="449"/>
      <c r="M244" s="449"/>
      <c r="N244" s="449"/>
      <c r="O244" s="449"/>
      <c r="P244" s="449"/>
      <c r="Q244" s="449"/>
      <c r="R244" s="449"/>
      <c r="S244" s="449"/>
      <c r="T244" s="449"/>
      <c r="U244" s="449"/>
      <c r="V244" s="449"/>
      <c r="W244" s="449"/>
      <c r="X244" s="449"/>
      <c r="Y244" s="449"/>
      <c r="Z244" s="449"/>
      <c r="AA244" s="449"/>
      <c r="AB244" s="449"/>
      <c r="AC244" s="449"/>
      <c r="AD244" s="449"/>
      <c r="AE244" s="449"/>
      <c r="AF244" s="449"/>
      <c r="AG244" s="449"/>
      <c r="AH244" s="451"/>
      <c r="AI244" s="451"/>
      <c r="AJ244" s="449"/>
      <c r="AK244" s="449"/>
      <c r="AL244" s="449"/>
      <c r="AM244" s="449"/>
      <c r="AN244" s="449"/>
      <c r="AO244" s="449"/>
      <c r="AP244" s="449"/>
      <c r="AQ244" s="449"/>
      <c r="AR244" s="449"/>
      <c r="AS244" s="449"/>
      <c r="AT244" s="452"/>
    </row>
  </sheetData>
  <sheetProtection autoFilter="0" pivotTables="0"/>
  <autoFilter ref="A10:AU241" xr:uid="{B724AF97-9FAC-4C17-AFDE-335A7AC73686}">
    <filterColumn colId="4" showButton="0"/>
    <filterColumn colId="43" showButton="0"/>
  </autoFilter>
  <dataConsolidate/>
  <mergeCells count="1357">
    <mergeCell ref="B215:B217"/>
    <mergeCell ref="B218:B220"/>
    <mergeCell ref="B221:B223"/>
    <mergeCell ref="B224:B226"/>
    <mergeCell ref="B227:B229"/>
    <mergeCell ref="B230:B232"/>
    <mergeCell ref="B233:B235"/>
    <mergeCell ref="B236:B238"/>
    <mergeCell ref="B239:B241"/>
    <mergeCell ref="B158:B160"/>
    <mergeCell ref="B161:B163"/>
    <mergeCell ref="B164:B166"/>
    <mergeCell ref="B167:B169"/>
    <mergeCell ref="B170:B172"/>
    <mergeCell ref="B173:B175"/>
    <mergeCell ref="B176:B178"/>
    <mergeCell ref="B179:B181"/>
    <mergeCell ref="B182:B184"/>
    <mergeCell ref="B185:B187"/>
    <mergeCell ref="B188:B190"/>
    <mergeCell ref="B191:B193"/>
    <mergeCell ref="B194:B196"/>
    <mergeCell ref="B197:B199"/>
    <mergeCell ref="B200:B202"/>
    <mergeCell ref="B203:B205"/>
    <mergeCell ref="B206:B208"/>
    <mergeCell ref="B113:B115"/>
    <mergeCell ref="B116:B118"/>
    <mergeCell ref="B119:B121"/>
    <mergeCell ref="B122:B124"/>
    <mergeCell ref="B125:B127"/>
    <mergeCell ref="B128:B130"/>
    <mergeCell ref="B131:B133"/>
    <mergeCell ref="B134:B136"/>
    <mergeCell ref="B137:B139"/>
    <mergeCell ref="B140:B142"/>
    <mergeCell ref="B143:B145"/>
    <mergeCell ref="B146:B148"/>
    <mergeCell ref="B149:B151"/>
    <mergeCell ref="B152:B154"/>
    <mergeCell ref="B155:B157"/>
    <mergeCell ref="B209:B211"/>
    <mergeCell ref="B212:B214"/>
    <mergeCell ref="B62:B64"/>
    <mergeCell ref="B65:B67"/>
    <mergeCell ref="B68:B70"/>
    <mergeCell ref="B71:B73"/>
    <mergeCell ref="B74:B76"/>
    <mergeCell ref="B77:B79"/>
    <mergeCell ref="B80:B82"/>
    <mergeCell ref="B83:B85"/>
    <mergeCell ref="B86:B88"/>
    <mergeCell ref="B89:B91"/>
    <mergeCell ref="B92:B94"/>
    <mergeCell ref="B95:B97"/>
    <mergeCell ref="B98:B100"/>
    <mergeCell ref="B101:B103"/>
    <mergeCell ref="B104:B106"/>
    <mergeCell ref="B107:B109"/>
    <mergeCell ref="B110:B112"/>
    <mergeCell ref="B11:B13"/>
    <mergeCell ref="B14:B16"/>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B59:B61"/>
    <mergeCell ref="D170:D172"/>
    <mergeCell ref="D173:D175"/>
    <mergeCell ref="D176:D178"/>
    <mergeCell ref="D179:D181"/>
    <mergeCell ref="D182:D184"/>
    <mergeCell ref="D185:D187"/>
    <mergeCell ref="D188:D190"/>
    <mergeCell ref="D191:D193"/>
    <mergeCell ref="D194:D196"/>
    <mergeCell ref="D197:D199"/>
    <mergeCell ref="D200:D202"/>
    <mergeCell ref="D203:D205"/>
    <mergeCell ref="D206:D208"/>
    <mergeCell ref="D209:D211"/>
    <mergeCell ref="D212:D214"/>
    <mergeCell ref="D215:D217"/>
    <mergeCell ref="D218:D220"/>
    <mergeCell ref="D119:D121"/>
    <mergeCell ref="D122:D124"/>
    <mergeCell ref="D125:D127"/>
    <mergeCell ref="D128:D130"/>
    <mergeCell ref="D131:D133"/>
    <mergeCell ref="D134:D136"/>
    <mergeCell ref="D137:D139"/>
    <mergeCell ref="D140:D142"/>
    <mergeCell ref="D143:D145"/>
    <mergeCell ref="D146:D148"/>
    <mergeCell ref="D149:D151"/>
    <mergeCell ref="D152:D154"/>
    <mergeCell ref="D155:D157"/>
    <mergeCell ref="D158:D160"/>
    <mergeCell ref="D161:D163"/>
    <mergeCell ref="D164:D166"/>
    <mergeCell ref="D167:D169"/>
    <mergeCell ref="D68:D70"/>
    <mergeCell ref="D71:D73"/>
    <mergeCell ref="D74:D76"/>
    <mergeCell ref="D77:D79"/>
    <mergeCell ref="D80:D82"/>
    <mergeCell ref="D83:D85"/>
    <mergeCell ref="D86:D88"/>
    <mergeCell ref="D89:D91"/>
    <mergeCell ref="D92:D94"/>
    <mergeCell ref="D95:D97"/>
    <mergeCell ref="D98:D100"/>
    <mergeCell ref="D101:D103"/>
    <mergeCell ref="D104:D106"/>
    <mergeCell ref="D107:D109"/>
    <mergeCell ref="D110:D112"/>
    <mergeCell ref="D113:D115"/>
    <mergeCell ref="D116:D118"/>
    <mergeCell ref="D17:D19"/>
    <mergeCell ref="D20:D22"/>
    <mergeCell ref="D23:D25"/>
    <mergeCell ref="D26:D28"/>
    <mergeCell ref="D29:D31"/>
    <mergeCell ref="D32:D34"/>
    <mergeCell ref="D35:D37"/>
    <mergeCell ref="D38:D40"/>
    <mergeCell ref="D41:D43"/>
    <mergeCell ref="D44:D46"/>
    <mergeCell ref="D47:D49"/>
    <mergeCell ref="D50:D52"/>
    <mergeCell ref="D53:D55"/>
    <mergeCell ref="D56:D58"/>
    <mergeCell ref="D59:D61"/>
    <mergeCell ref="D62:D64"/>
    <mergeCell ref="D65:D67"/>
    <mergeCell ref="C194:C196"/>
    <mergeCell ref="C197:C199"/>
    <mergeCell ref="C200:C202"/>
    <mergeCell ref="C203:C205"/>
    <mergeCell ref="C206:C208"/>
    <mergeCell ref="C209:C211"/>
    <mergeCell ref="C212:C214"/>
    <mergeCell ref="C215:C217"/>
    <mergeCell ref="C218:C220"/>
    <mergeCell ref="C221:C223"/>
    <mergeCell ref="C224:C226"/>
    <mergeCell ref="C227:C229"/>
    <mergeCell ref="C230:C232"/>
    <mergeCell ref="C233:C235"/>
    <mergeCell ref="C236:C238"/>
    <mergeCell ref="C239:C241"/>
    <mergeCell ref="D239:D241"/>
    <mergeCell ref="D221:D223"/>
    <mergeCell ref="D224:D226"/>
    <mergeCell ref="D227:D229"/>
    <mergeCell ref="D230:D232"/>
    <mergeCell ref="D233:D235"/>
    <mergeCell ref="D236:D238"/>
    <mergeCell ref="C101:C103"/>
    <mergeCell ref="C104:C106"/>
    <mergeCell ref="C107:C109"/>
    <mergeCell ref="C110:C112"/>
    <mergeCell ref="C113:C115"/>
    <mergeCell ref="C116:C118"/>
    <mergeCell ref="C119:C121"/>
    <mergeCell ref="C122:C124"/>
    <mergeCell ref="C125:C127"/>
    <mergeCell ref="C128:C130"/>
    <mergeCell ref="C131:C133"/>
    <mergeCell ref="C134:C136"/>
    <mergeCell ref="C137:C139"/>
    <mergeCell ref="C140:C142"/>
    <mergeCell ref="C143:C145"/>
    <mergeCell ref="C146:C148"/>
    <mergeCell ref="C158:C160"/>
    <mergeCell ref="C149:C151"/>
    <mergeCell ref="C152:C154"/>
    <mergeCell ref="C155:C157"/>
    <mergeCell ref="C50:C52"/>
    <mergeCell ref="C53:C55"/>
    <mergeCell ref="C56:C58"/>
    <mergeCell ref="C59:C61"/>
    <mergeCell ref="C62:C64"/>
    <mergeCell ref="C65:C67"/>
    <mergeCell ref="C68:C70"/>
    <mergeCell ref="C71:C73"/>
    <mergeCell ref="C74:C76"/>
    <mergeCell ref="C77:C79"/>
    <mergeCell ref="C80:C82"/>
    <mergeCell ref="C83:C85"/>
    <mergeCell ref="C86:C88"/>
    <mergeCell ref="C89:C91"/>
    <mergeCell ref="C92:C94"/>
    <mergeCell ref="C95:C97"/>
    <mergeCell ref="C98:C100"/>
    <mergeCell ref="C41:C43"/>
    <mergeCell ref="C44:C46"/>
    <mergeCell ref="AI17:AI19"/>
    <mergeCell ref="AJ11:AJ13"/>
    <mergeCell ref="AG38:AG40"/>
    <mergeCell ref="AG41:AG43"/>
    <mergeCell ref="AG44:AG46"/>
    <mergeCell ref="AH41:AH43"/>
    <mergeCell ref="AI41:AI43"/>
    <mergeCell ref="AH44:AH46"/>
    <mergeCell ref="AI44:AI46"/>
    <mergeCell ref="AJ20:AJ22"/>
    <mergeCell ref="AJ23:AJ25"/>
    <mergeCell ref="AJ26:AJ28"/>
    <mergeCell ref="AJ29:AJ31"/>
    <mergeCell ref="AJ35:AJ37"/>
    <mergeCell ref="C47:C49"/>
    <mergeCell ref="E41:F43"/>
    <mergeCell ref="E44:F46"/>
    <mergeCell ref="E47:F49"/>
    <mergeCell ref="AH26:AH28"/>
    <mergeCell ref="AI26:AI28"/>
    <mergeCell ref="AH29:AH31"/>
    <mergeCell ref="AI29:AI31"/>
    <mergeCell ref="AH35:AH37"/>
    <mergeCell ref="AI35:AI37"/>
    <mergeCell ref="AH38:AH40"/>
    <mergeCell ref="AI38:AI40"/>
    <mergeCell ref="AH32:AH34"/>
    <mergeCell ref="AI47:AI49"/>
    <mergeCell ref="D11:D13"/>
    <mergeCell ref="D14:D16"/>
    <mergeCell ref="AM11:AM13"/>
    <mergeCell ref="AN11:AN13"/>
    <mergeCell ref="AQ11:AQ13"/>
    <mergeCell ref="AR11:AS13"/>
    <mergeCell ref="AN14:AN16"/>
    <mergeCell ref="AQ14:AQ16"/>
    <mergeCell ref="AK11:AK13"/>
    <mergeCell ref="C11:C13"/>
    <mergeCell ref="C14:C16"/>
    <mergeCell ref="C17:C19"/>
    <mergeCell ref="C20:C22"/>
    <mergeCell ref="C23:C25"/>
    <mergeCell ref="C26:C28"/>
    <mergeCell ref="C29:C31"/>
    <mergeCell ref="C32:C34"/>
    <mergeCell ref="C35:C37"/>
    <mergeCell ref="C38:C40"/>
    <mergeCell ref="AL11:AL13"/>
    <mergeCell ref="AK14:AK16"/>
    <mergeCell ref="AL14:AL16"/>
    <mergeCell ref="E35:F37"/>
    <mergeCell ref="E38:F40"/>
    <mergeCell ref="E20:F22"/>
    <mergeCell ref="E23:F25"/>
    <mergeCell ref="E26:F28"/>
    <mergeCell ref="E29:F31"/>
    <mergeCell ref="E32:F34"/>
    <mergeCell ref="AI32:AI34"/>
    <mergeCell ref="AH20:AH22"/>
    <mergeCell ref="AH23:AH25"/>
    <mergeCell ref="AI20:AI22"/>
    <mergeCell ref="AI23:AI25"/>
    <mergeCell ref="AR134:AS136"/>
    <mergeCell ref="AT134:AT136"/>
    <mergeCell ref="AT50:AT52"/>
    <mergeCell ref="AT32:AT34"/>
    <mergeCell ref="AJ32:AJ34"/>
    <mergeCell ref="AT11:AT13"/>
    <mergeCell ref="AJ14:AJ16"/>
    <mergeCell ref="AM14:AM16"/>
    <mergeCell ref="AG8:AG10"/>
    <mergeCell ref="AG11:AG13"/>
    <mergeCell ref="AG14:AG16"/>
    <mergeCell ref="AG17:AG19"/>
    <mergeCell ref="AT8:AT10"/>
    <mergeCell ref="AK17:AK19"/>
    <mergeCell ref="AL17:AL19"/>
    <mergeCell ref="AO8:AO10"/>
    <mergeCell ref="AP8:AP10"/>
    <mergeCell ref="AO11:AO13"/>
    <mergeCell ref="AP11:AP13"/>
    <mergeCell ref="AO14:AO16"/>
    <mergeCell ref="AP14:AP16"/>
    <mergeCell ref="AO17:AO19"/>
    <mergeCell ref="AP17:AP19"/>
    <mergeCell ref="AG35:AG37"/>
    <mergeCell ref="AR14:AS16"/>
    <mergeCell ref="AT14:AT16"/>
    <mergeCell ref="AJ17:AJ19"/>
    <mergeCell ref="AM17:AM19"/>
    <mergeCell ref="AN17:AN19"/>
    <mergeCell ref="AQ17:AQ19"/>
    <mergeCell ref="AR17:AS19"/>
    <mergeCell ref="AT17:AT19"/>
    <mergeCell ref="E50:F52"/>
    <mergeCell ref="C8:C10"/>
    <mergeCell ref="D8:D10"/>
    <mergeCell ref="E8:F10"/>
    <mergeCell ref="G9:G10"/>
    <mergeCell ref="AM50:AM52"/>
    <mergeCell ref="AN50:AN52"/>
    <mergeCell ref="AR50:AS52"/>
    <mergeCell ref="AQ50:AQ52"/>
    <mergeCell ref="I9:I10"/>
    <mergeCell ref="J9:J10"/>
    <mergeCell ref="AJ8:AJ10"/>
    <mergeCell ref="AQ8:AQ10"/>
    <mergeCell ref="AR8:AS10"/>
    <mergeCell ref="AI50:AI52"/>
    <mergeCell ref="G8:M8"/>
    <mergeCell ref="AR32:AS34"/>
    <mergeCell ref="M9:M10"/>
    <mergeCell ref="E11:F13"/>
    <mergeCell ref="E14:F16"/>
    <mergeCell ref="E17:F19"/>
    <mergeCell ref="AH11:AH13"/>
    <mergeCell ref="AI11:AI13"/>
    <mergeCell ref="AH14:AH16"/>
    <mergeCell ref="AI14:AI16"/>
    <mergeCell ref="AH17:AH19"/>
    <mergeCell ref="H9:H10"/>
    <mergeCell ref="AE8:AF9"/>
    <mergeCell ref="AH8:AI9"/>
    <mergeCell ref="AG32:AG34"/>
    <mergeCell ref="AK8:AK10"/>
    <mergeCell ref="AL8:AL10"/>
    <mergeCell ref="E4:F4"/>
    <mergeCell ref="G4:AQ4"/>
    <mergeCell ref="C5:AT5"/>
    <mergeCell ref="C6:AT6"/>
    <mergeCell ref="C7:AT7"/>
    <mergeCell ref="C2:D4"/>
    <mergeCell ref="E2:F2"/>
    <mergeCell ref="G2:AQ2"/>
    <mergeCell ref="AR2:AS2"/>
    <mergeCell ref="E3:F3"/>
    <mergeCell ref="G3:AQ3"/>
    <mergeCell ref="AR3:AS3"/>
    <mergeCell ref="AR4:AS4"/>
    <mergeCell ref="K9:K10"/>
    <mergeCell ref="L9:L10"/>
    <mergeCell ref="N8:AC8"/>
    <mergeCell ref="AM8:AM10"/>
    <mergeCell ref="AN8:AN10"/>
    <mergeCell ref="AD9:AD10"/>
    <mergeCell ref="Z9:AA9"/>
    <mergeCell ref="AB9:AB10"/>
    <mergeCell ref="AC9:AC10"/>
    <mergeCell ref="N9:O9"/>
    <mergeCell ref="P9:Q9"/>
    <mergeCell ref="X9:Y9"/>
    <mergeCell ref="R9:S9"/>
    <mergeCell ref="T9:U9"/>
    <mergeCell ref="V9:W9"/>
    <mergeCell ref="AI113:AI115"/>
    <mergeCell ref="AI59:AI61"/>
    <mergeCell ref="AH62:AH64"/>
    <mergeCell ref="AI62:AI64"/>
    <mergeCell ref="AH65:AH67"/>
    <mergeCell ref="AI65:AI67"/>
    <mergeCell ref="AJ134:AJ136"/>
    <mergeCell ref="AM134:AM136"/>
    <mergeCell ref="AN134:AN136"/>
    <mergeCell ref="AG80:AG82"/>
    <mergeCell ref="AG83:AG85"/>
    <mergeCell ref="AG86:AG88"/>
    <mergeCell ref="AG89:AG91"/>
    <mergeCell ref="AG92:AG94"/>
    <mergeCell ref="AG95:AG97"/>
    <mergeCell ref="AG98:AG100"/>
    <mergeCell ref="AG101:AG103"/>
    <mergeCell ref="AG104:AG106"/>
    <mergeCell ref="AG113:AG115"/>
    <mergeCell ref="AG116:AG118"/>
    <mergeCell ref="AG119:AG121"/>
    <mergeCell ref="AG122:AG124"/>
    <mergeCell ref="AG125:AG127"/>
    <mergeCell ref="AG128:AG130"/>
    <mergeCell ref="AG131:AG133"/>
    <mergeCell ref="AI80:AI82"/>
    <mergeCell ref="AH116:AH118"/>
    <mergeCell ref="AM71:AM73"/>
    <mergeCell ref="AN71:AN73"/>
    <mergeCell ref="AL77:AL79"/>
    <mergeCell ref="AM77:AM79"/>
    <mergeCell ref="AN77:AN79"/>
    <mergeCell ref="AH50:AH52"/>
    <mergeCell ref="E113:F115"/>
    <mergeCell ref="AG20:AG22"/>
    <mergeCell ref="AG23:AG25"/>
    <mergeCell ref="AG26:AG28"/>
    <mergeCell ref="AG29:AG31"/>
    <mergeCell ref="E80:F82"/>
    <mergeCell ref="E83:F85"/>
    <mergeCell ref="E86:F88"/>
    <mergeCell ref="E89:F91"/>
    <mergeCell ref="E92:F94"/>
    <mergeCell ref="E95:F97"/>
    <mergeCell ref="E98:F100"/>
    <mergeCell ref="E101:F103"/>
    <mergeCell ref="E104:F106"/>
    <mergeCell ref="E59:F61"/>
    <mergeCell ref="E62:F64"/>
    <mergeCell ref="E53:F55"/>
    <mergeCell ref="E56:F58"/>
    <mergeCell ref="E65:F67"/>
    <mergeCell ref="E68:F70"/>
    <mergeCell ref="E71:F73"/>
    <mergeCell ref="E74:F76"/>
    <mergeCell ref="E77:F79"/>
    <mergeCell ref="AG107:AG109"/>
    <mergeCell ref="AG110:AG112"/>
    <mergeCell ref="AG47:AG49"/>
    <mergeCell ref="AG50:AG52"/>
    <mergeCell ref="AH47:AH49"/>
    <mergeCell ref="AH80:AH82"/>
    <mergeCell ref="AH113:AH115"/>
    <mergeCell ref="AH53:AH55"/>
    <mergeCell ref="E107:F109"/>
    <mergeCell ref="E110:F112"/>
    <mergeCell ref="E116:F118"/>
    <mergeCell ref="E119:F121"/>
    <mergeCell ref="E122:F124"/>
    <mergeCell ref="E125:F127"/>
    <mergeCell ref="E128:F130"/>
    <mergeCell ref="E131:F133"/>
    <mergeCell ref="E137:F139"/>
    <mergeCell ref="E140:F142"/>
    <mergeCell ref="E143:F145"/>
    <mergeCell ref="E146:F148"/>
    <mergeCell ref="E149:F151"/>
    <mergeCell ref="E134:F136"/>
    <mergeCell ref="E215:F217"/>
    <mergeCell ref="E218:F220"/>
    <mergeCell ref="E221:F223"/>
    <mergeCell ref="E182:F184"/>
    <mergeCell ref="E185:F187"/>
    <mergeCell ref="E188:F190"/>
    <mergeCell ref="AG167:AG169"/>
    <mergeCell ref="AG170:AG172"/>
    <mergeCell ref="AG173:AG175"/>
    <mergeCell ref="AG176:AG178"/>
    <mergeCell ref="AG179:AG181"/>
    <mergeCell ref="E173:F175"/>
    <mergeCell ref="E176:F178"/>
    <mergeCell ref="E179:F181"/>
    <mergeCell ref="AG155:AG157"/>
    <mergeCell ref="E209:F211"/>
    <mergeCell ref="E212:F214"/>
    <mergeCell ref="E152:F154"/>
    <mergeCell ref="AG212:AG214"/>
    <mergeCell ref="AG182:AG184"/>
    <mergeCell ref="AG185:AG187"/>
    <mergeCell ref="AG239:AG241"/>
    <mergeCell ref="E155:F157"/>
    <mergeCell ref="E158:F160"/>
    <mergeCell ref="E161:F163"/>
    <mergeCell ref="E164:F166"/>
    <mergeCell ref="E167:F169"/>
    <mergeCell ref="E170:F172"/>
    <mergeCell ref="E227:F229"/>
    <mergeCell ref="E230:F232"/>
    <mergeCell ref="E233:F235"/>
    <mergeCell ref="E236:F238"/>
    <mergeCell ref="E239:F241"/>
    <mergeCell ref="C161:C163"/>
    <mergeCell ref="C164:C166"/>
    <mergeCell ref="C167:C169"/>
    <mergeCell ref="C170:C172"/>
    <mergeCell ref="C173:C175"/>
    <mergeCell ref="C176:C178"/>
    <mergeCell ref="C179:C181"/>
    <mergeCell ref="C182:C184"/>
    <mergeCell ref="C185:C187"/>
    <mergeCell ref="C188:C190"/>
    <mergeCell ref="C191:C193"/>
    <mergeCell ref="AG221:AG223"/>
    <mergeCell ref="AG227:AG229"/>
    <mergeCell ref="AG230:AG232"/>
    <mergeCell ref="AG233:AG235"/>
    <mergeCell ref="AG236:AG238"/>
    <mergeCell ref="AH83:AH85"/>
    <mergeCell ref="AG209:AG211"/>
    <mergeCell ref="AH134:AH136"/>
    <mergeCell ref="AH209:AH211"/>
    <mergeCell ref="AG224:AG226"/>
    <mergeCell ref="AH224:AH226"/>
    <mergeCell ref="E191:F193"/>
    <mergeCell ref="E194:F196"/>
    <mergeCell ref="E197:F199"/>
    <mergeCell ref="E200:F202"/>
    <mergeCell ref="E203:F205"/>
    <mergeCell ref="E206:F208"/>
    <mergeCell ref="E224:F226"/>
    <mergeCell ref="AG152:AG154"/>
    <mergeCell ref="AG161:AG163"/>
    <mergeCell ref="AG164:AG166"/>
    <mergeCell ref="AI83:AI85"/>
    <mergeCell ref="AH86:AH88"/>
    <mergeCell ref="AI86:AI88"/>
    <mergeCell ref="AH89:AH91"/>
    <mergeCell ref="AI89:AI91"/>
    <mergeCell ref="AH92:AH94"/>
    <mergeCell ref="AI92:AI94"/>
    <mergeCell ref="AH95:AH97"/>
    <mergeCell ref="AI95:AI97"/>
    <mergeCell ref="AH68:AH70"/>
    <mergeCell ref="AI68:AI70"/>
    <mergeCell ref="AH71:AH73"/>
    <mergeCell ref="AI71:AI73"/>
    <mergeCell ref="AH74:AH76"/>
    <mergeCell ref="AI74:AI76"/>
    <mergeCell ref="AH77:AH79"/>
    <mergeCell ref="AI77:AI79"/>
    <mergeCell ref="AI116:AI118"/>
    <mergeCell ref="AG188:AG190"/>
    <mergeCell ref="AG191:AG193"/>
    <mergeCell ref="AG194:AG196"/>
    <mergeCell ref="AG197:AG199"/>
    <mergeCell ref="AG200:AG202"/>
    <mergeCell ref="AG203:AG205"/>
    <mergeCell ref="AG206:AG208"/>
    <mergeCell ref="AH98:AH100"/>
    <mergeCell ref="AI98:AI100"/>
    <mergeCell ref="AH101:AH103"/>
    <mergeCell ref="AI101:AI103"/>
    <mergeCell ref="AH104:AH106"/>
    <mergeCell ref="AI104:AI106"/>
    <mergeCell ref="AH107:AH109"/>
    <mergeCell ref="AI107:AI109"/>
    <mergeCell ref="AH110:AH112"/>
    <mergeCell ref="AI110:AI112"/>
    <mergeCell ref="AH119:AH121"/>
    <mergeCell ref="AI119:AI121"/>
    <mergeCell ref="AH122:AH124"/>
    <mergeCell ref="AI122:AI124"/>
    <mergeCell ref="AH125:AH127"/>
    <mergeCell ref="AI125:AI127"/>
    <mergeCell ref="AH128:AH130"/>
    <mergeCell ref="AI128:AI130"/>
    <mergeCell ref="AH179:AH181"/>
    <mergeCell ref="AI179:AI181"/>
    <mergeCell ref="AH182:AH184"/>
    <mergeCell ref="AI182:AI184"/>
    <mergeCell ref="AH185:AH187"/>
    <mergeCell ref="AI185:AI187"/>
    <mergeCell ref="AI53:AI55"/>
    <mergeCell ref="AG158:AG160"/>
    <mergeCell ref="AH56:AH58"/>
    <mergeCell ref="AI56:AI58"/>
    <mergeCell ref="AH59:AH61"/>
    <mergeCell ref="AG215:AG217"/>
    <mergeCell ref="AG218:AG220"/>
    <mergeCell ref="AG53:AG55"/>
    <mergeCell ref="AG56:AG58"/>
    <mergeCell ref="AG59:AG61"/>
    <mergeCell ref="AG62:AG64"/>
    <mergeCell ref="AG65:AG67"/>
    <mergeCell ref="AG68:AG70"/>
    <mergeCell ref="AG71:AG73"/>
    <mergeCell ref="AG74:AG76"/>
    <mergeCell ref="AG77:AG79"/>
    <mergeCell ref="AG134:AG136"/>
    <mergeCell ref="AG137:AG139"/>
    <mergeCell ref="AG140:AG142"/>
    <mergeCell ref="AG143:AG145"/>
    <mergeCell ref="AG146:AG148"/>
    <mergeCell ref="AG149:AG151"/>
    <mergeCell ref="AH131:AH133"/>
    <mergeCell ref="AI131:AI133"/>
    <mergeCell ref="AH137:AH139"/>
    <mergeCell ref="AI137:AI139"/>
    <mergeCell ref="AH140:AH142"/>
    <mergeCell ref="AI140:AI142"/>
    <mergeCell ref="AH143:AH145"/>
    <mergeCell ref="AI143:AI145"/>
    <mergeCell ref="AH146:AH148"/>
    <mergeCell ref="AI146:AI148"/>
    <mergeCell ref="AI134:AI136"/>
    <mergeCell ref="AH188:AH190"/>
    <mergeCell ref="AI188:AI190"/>
    <mergeCell ref="AH191:AH193"/>
    <mergeCell ref="AI191:AI193"/>
    <mergeCell ref="AH164:AH166"/>
    <mergeCell ref="AI164:AI166"/>
    <mergeCell ref="AH167:AH169"/>
    <mergeCell ref="AI167:AI169"/>
    <mergeCell ref="AH170:AH172"/>
    <mergeCell ref="AI170:AI172"/>
    <mergeCell ref="AH173:AH175"/>
    <mergeCell ref="AI173:AI175"/>
    <mergeCell ref="AH176:AH178"/>
    <mergeCell ref="AI176:AI178"/>
    <mergeCell ref="AH149:AH151"/>
    <mergeCell ref="AI149:AI151"/>
    <mergeCell ref="AH152:AH154"/>
    <mergeCell ref="AI152:AI154"/>
    <mergeCell ref="AH155:AH157"/>
    <mergeCell ref="AI155:AI157"/>
    <mergeCell ref="AH158:AH160"/>
    <mergeCell ref="AI158:AI160"/>
    <mergeCell ref="AH161:AH163"/>
    <mergeCell ref="AI161:AI163"/>
    <mergeCell ref="AI209:AI211"/>
    <mergeCell ref="AH212:AH214"/>
    <mergeCell ref="AI212:AI214"/>
    <mergeCell ref="AH215:AH217"/>
    <mergeCell ref="AI215:AI217"/>
    <mergeCell ref="AH218:AH220"/>
    <mergeCell ref="AI218:AI220"/>
    <mergeCell ref="AH221:AH223"/>
    <mergeCell ref="AI221:AI223"/>
    <mergeCell ref="AH194:AH196"/>
    <mergeCell ref="AI194:AI196"/>
    <mergeCell ref="AH197:AH199"/>
    <mergeCell ref="AI197:AI199"/>
    <mergeCell ref="AH200:AH202"/>
    <mergeCell ref="AI200:AI202"/>
    <mergeCell ref="AH203:AH205"/>
    <mergeCell ref="AI203:AI205"/>
    <mergeCell ref="AH206:AH208"/>
    <mergeCell ref="AI206:AI208"/>
    <mergeCell ref="AH239:AH241"/>
    <mergeCell ref="AI239:AI241"/>
    <mergeCell ref="AH227:AH229"/>
    <mergeCell ref="AI227:AI229"/>
    <mergeCell ref="AH230:AH232"/>
    <mergeCell ref="AI230:AI232"/>
    <mergeCell ref="AH233:AH235"/>
    <mergeCell ref="AI233:AI235"/>
    <mergeCell ref="AH236:AH238"/>
    <mergeCell ref="AI236:AI238"/>
    <mergeCell ref="AJ38:AJ40"/>
    <mergeCell ref="AJ41:AJ43"/>
    <mergeCell ref="AJ44:AJ46"/>
    <mergeCell ref="AJ47:AJ49"/>
    <mergeCell ref="AJ53:AJ55"/>
    <mergeCell ref="AJ56:AJ58"/>
    <mergeCell ref="AJ59:AJ61"/>
    <mergeCell ref="AJ62:AJ64"/>
    <mergeCell ref="AJ65:AJ67"/>
    <mergeCell ref="AJ68:AJ70"/>
    <mergeCell ref="AJ71:AJ73"/>
    <mergeCell ref="AJ74:AJ76"/>
    <mergeCell ref="AJ77:AJ79"/>
    <mergeCell ref="AJ80:AJ82"/>
    <mergeCell ref="AJ83:AJ85"/>
    <mergeCell ref="AJ86:AJ88"/>
    <mergeCell ref="AJ89:AJ91"/>
    <mergeCell ref="AJ50:AJ52"/>
    <mergeCell ref="AJ173:AJ175"/>
    <mergeCell ref="AJ176:AJ178"/>
    <mergeCell ref="AJ122:AJ124"/>
    <mergeCell ref="AJ125:AJ127"/>
    <mergeCell ref="AJ128:AJ130"/>
    <mergeCell ref="AJ131:AJ133"/>
    <mergeCell ref="AJ137:AJ139"/>
    <mergeCell ref="AJ140:AJ142"/>
    <mergeCell ref="AJ143:AJ145"/>
    <mergeCell ref="AJ146:AJ148"/>
    <mergeCell ref="AJ149:AJ151"/>
    <mergeCell ref="AJ92:AJ94"/>
    <mergeCell ref="AJ95:AJ97"/>
    <mergeCell ref="AJ98:AJ100"/>
    <mergeCell ref="AJ101:AJ103"/>
    <mergeCell ref="AJ104:AJ106"/>
    <mergeCell ref="AJ107:AJ109"/>
    <mergeCell ref="AJ110:AJ112"/>
    <mergeCell ref="AJ116:AJ118"/>
    <mergeCell ref="AJ119:AJ121"/>
    <mergeCell ref="AJ113:AJ115"/>
    <mergeCell ref="AJ236:AJ238"/>
    <mergeCell ref="AJ239:AJ241"/>
    <mergeCell ref="AK20:AK22"/>
    <mergeCell ref="AL20:AL22"/>
    <mergeCell ref="AK23:AK25"/>
    <mergeCell ref="AL23:AL25"/>
    <mergeCell ref="AK26:AK28"/>
    <mergeCell ref="AL26:AL28"/>
    <mergeCell ref="AK32:AK34"/>
    <mergeCell ref="AL32:AL34"/>
    <mergeCell ref="AK35:AK37"/>
    <mergeCell ref="AL35:AL37"/>
    <mergeCell ref="AK38:AK40"/>
    <mergeCell ref="AL38:AL40"/>
    <mergeCell ref="AK47:AK49"/>
    <mergeCell ref="AL47:AL49"/>
    <mergeCell ref="AK56:AK58"/>
    <mergeCell ref="AL56:AL58"/>
    <mergeCell ref="AK65:AK67"/>
    <mergeCell ref="AL65:AL67"/>
    <mergeCell ref="AK71:AK73"/>
    <mergeCell ref="AL71:AL73"/>
    <mergeCell ref="AK77:AK79"/>
    <mergeCell ref="AJ206:AJ208"/>
    <mergeCell ref="AJ209:AJ211"/>
    <mergeCell ref="AJ212:AJ214"/>
    <mergeCell ref="AJ215:AJ217"/>
    <mergeCell ref="AJ218:AJ220"/>
    <mergeCell ref="AJ221:AJ223"/>
    <mergeCell ref="AJ227:AJ229"/>
    <mergeCell ref="AJ230:AJ232"/>
    <mergeCell ref="AJ170:AJ172"/>
    <mergeCell ref="AK29:AK31"/>
    <mergeCell ref="AL29:AL31"/>
    <mergeCell ref="AM29:AM31"/>
    <mergeCell ref="AN20:AN22"/>
    <mergeCell ref="AQ20:AQ22"/>
    <mergeCell ref="AR20:AS22"/>
    <mergeCell ref="AN23:AN25"/>
    <mergeCell ref="AQ23:AQ25"/>
    <mergeCell ref="AP23:AP25"/>
    <mergeCell ref="AR23:AS25"/>
    <mergeCell ref="AN26:AN28"/>
    <mergeCell ref="AQ26:AQ28"/>
    <mergeCell ref="AR26:AS28"/>
    <mergeCell ref="AN29:AN31"/>
    <mergeCell ref="AQ29:AQ31"/>
    <mergeCell ref="AR29:AS31"/>
    <mergeCell ref="AJ233:AJ235"/>
    <mergeCell ref="AJ179:AJ181"/>
    <mergeCell ref="AJ182:AJ184"/>
    <mergeCell ref="AJ185:AJ187"/>
    <mergeCell ref="AJ188:AJ190"/>
    <mergeCell ref="AJ191:AJ193"/>
    <mergeCell ref="AJ194:AJ196"/>
    <mergeCell ref="AJ197:AJ199"/>
    <mergeCell ref="AJ200:AJ202"/>
    <mergeCell ref="AJ203:AJ205"/>
    <mergeCell ref="AJ152:AJ154"/>
    <mergeCell ref="AJ155:AJ157"/>
    <mergeCell ref="AJ158:AJ160"/>
    <mergeCell ref="AJ161:AJ163"/>
    <mergeCell ref="AJ164:AJ166"/>
    <mergeCell ref="AJ167:AJ169"/>
    <mergeCell ref="AT44:AT46"/>
    <mergeCell ref="AO38:AO40"/>
    <mergeCell ref="AP38:AP40"/>
    <mergeCell ref="AO41:AO43"/>
    <mergeCell ref="AP41:AP43"/>
    <mergeCell ref="AM35:AM37"/>
    <mergeCell ref="AN35:AN37"/>
    <mergeCell ref="AQ35:AQ37"/>
    <mergeCell ref="AR35:AS37"/>
    <mergeCell ref="AT20:AT22"/>
    <mergeCell ref="AT23:AT25"/>
    <mergeCell ref="AT26:AT28"/>
    <mergeCell ref="AT29:AT31"/>
    <mergeCell ref="AT35:AT37"/>
    <mergeCell ref="AP20:AP22"/>
    <mergeCell ref="AO20:AO22"/>
    <mergeCell ref="AO23:AO25"/>
    <mergeCell ref="AO26:AO28"/>
    <mergeCell ref="AP26:AP28"/>
    <mergeCell ref="AO29:AO31"/>
    <mergeCell ref="AP29:AP31"/>
    <mergeCell ref="AO32:AO34"/>
    <mergeCell ref="AP32:AP34"/>
    <mergeCell ref="AO35:AO37"/>
    <mergeCell ref="AP35:AP37"/>
    <mergeCell ref="AM20:AM22"/>
    <mergeCell ref="AM23:AM25"/>
    <mergeCell ref="AM26:AM28"/>
    <mergeCell ref="AQ32:AQ34"/>
    <mergeCell ref="AM32:AM34"/>
    <mergeCell ref="AN32:AN34"/>
    <mergeCell ref="AM47:AM49"/>
    <mergeCell ref="AN47:AN49"/>
    <mergeCell ref="AQ47:AQ49"/>
    <mergeCell ref="AR47:AS49"/>
    <mergeCell ref="AT47:AT49"/>
    <mergeCell ref="AK50:AK52"/>
    <mergeCell ref="AL50:AL52"/>
    <mergeCell ref="AK53:AK55"/>
    <mergeCell ref="AL53:AL55"/>
    <mergeCell ref="AM53:AM55"/>
    <mergeCell ref="AN53:AN55"/>
    <mergeCell ref="AQ53:AQ55"/>
    <mergeCell ref="AR53:AS55"/>
    <mergeCell ref="AT53:AT55"/>
    <mergeCell ref="AM38:AM40"/>
    <mergeCell ref="AN38:AN40"/>
    <mergeCell ref="AQ38:AQ40"/>
    <mergeCell ref="AR38:AS40"/>
    <mergeCell ref="AT38:AT40"/>
    <mergeCell ref="AK41:AK43"/>
    <mergeCell ref="AL41:AL43"/>
    <mergeCell ref="AM41:AM43"/>
    <mergeCell ref="AN41:AN43"/>
    <mergeCell ref="AQ41:AQ43"/>
    <mergeCell ref="AR41:AS43"/>
    <mergeCell ref="AT41:AT43"/>
    <mergeCell ref="AK44:AK46"/>
    <mergeCell ref="AL44:AL46"/>
    <mergeCell ref="AM44:AM46"/>
    <mergeCell ref="AN44:AN46"/>
    <mergeCell ref="AQ44:AQ46"/>
    <mergeCell ref="AR44:AS46"/>
    <mergeCell ref="AM56:AM58"/>
    <mergeCell ref="AN56:AN58"/>
    <mergeCell ref="AQ56:AQ58"/>
    <mergeCell ref="AR56:AS58"/>
    <mergeCell ref="AT56:AT58"/>
    <mergeCell ref="AK59:AK61"/>
    <mergeCell ref="AL59:AL61"/>
    <mergeCell ref="AK62:AK64"/>
    <mergeCell ref="AL62:AL64"/>
    <mergeCell ref="AM59:AM61"/>
    <mergeCell ref="AN59:AN61"/>
    <mergeCell ref="AQ59:AQ61"/>
    <mergeCell ref="AR59:AS61"/>
    <mergeCell ref="AT59:AT61"/>
    <mergeCell ref="AM62:AM64"/>
    <mergeCell ref="AN62:AN64"/>
    <mergeCell ref="AQ62:AQ64"/>
    <mergeCell ref="AR62:AS64"/>
    <mergeCell ref="AT62:AT64"/>
    <mergeCell ref="AO59:AO61"/>
    <mergeCell ref="AP59:AP61"/>
    <mergeCell ref="AO62:AO64"/>
    <mergeCell ref="AP62:AP64"/>
    <mergeCell ref="AQ71:AQ73"/>
    <mergeCell ref="AP71:AP73"/>
    <mergeCell ref="AR71:AS73"/>
    <mergeCell ref="AT71:AT73"/>
    <mergeCell ref="AK74:AK76"/>
    <mergeCell ref="AL74:AL76"/>
    <mergeCell ref="AM74:AM76"/>
    <mergeCell ref="AN74:AN76"/>
    <mergeCell ref="AQ74:AQ76"/>
    <mergeCell ref="AR74:AS76"/>
    <mergeCell ref="AT74:AT76"/>
    <mergeCell ref="AO71:AO73"/>
    <mergeCell ref="AO74:AO76"/>
    <mergeCell ref="AP74:AP76"/>
    <mergeCell ref="AM65:AM67"/>
    <mergeCell ref="AN65:AN67"/>
    <mergeCell ref="AQ65:AQ67"/>
    <mergeCell ref="AR65:AS67"/>
    <mergeCell ref="AT65:AT67"/>
    <mergeCell ref="AK68:AK70"/>
    <mergeCell ref="AL68:AL70"/>
    <mergeCell ref="AM68:AM70"/>
    <mergeCell ref="AN68:AN70"/>
    <mergeCell ref="AQ68:AQ70"/>
    <mergeCell ref="AR68:AS70"/>
    <mergeCell ref="AT68:AT70"/>
    <mergeCell ref="AO65:AO67"/>
    <mergeCell ref="AP65:AP67"/>
    <mergeCell ref="AO68:AO70"/>
    <mergeCell ref="AP68:AP70"/>
    <mergeCell ref="AQ77:AQ79"/>
    <mergeCell ref="AR77:AS79"/>
    <mergeCell ref="AT77:AT79"/>
    <mergeCell ref="AK80:AK82"/>
    <mergeCell ref="AL80:AL82"/>
    <mergeCell ref="AM80:AM82"/>
    <mergeCell ref="AN80:AN82"/>
    <mergeCell ref="AQ80:AQ82"/>
    <mergeCell ref="AR80:AS82"/>
    <mergeCell ref="AT80:AT82"/>
    <mergeCell ref="AO77:AO79"/>
    <mergeCell ref="AP77:AP79"/>
    <mergeCell ref="AO80:AO82"/>
    <mergeCell ref="AP80:AP82"/>
    <mergeCell ref="AK83:AK85"/>
    <mergeCell ref="AL83:AL85"/>
    <mergeCell ref="AM83:AM85"/>
    <mergeCell ref="AN83:AN85"/>
    <mergeCell ref="AQ83:AQ85"/>
    <mergeCell ref="AR83:AS85"/>
    <mergeCell ref="AT83:AT85"/>
    <mergeCell ref="AK86:AK88"/>
    <mergeCell ref="AL86:AL88"/>
    <mergeCell ref="AM86:AM88"/>
    <mergeCell ref="AN86:AN88"/>
    <mergeCell ref="AQ86:AQ88"/>
    <mergeCell ref="AR86:AS88"/>
    <mergeCell ref="AT86:AT88"/>
    <mergeCell ref="AK89:AK91"/>
    <mergeCell ref="AL89:AL91"/>
    <mergeCell ref="AM89:AM91"/>
    <mergeCell ref="AN89:AN91"/>
    <mergeCell ref="AQ89:AQ91"/>
    <mergeCell ref="AR89:AS91"/>
    <mergeCell ref="AT89:AT91"/>
    <mergeCell ref="AO83:AO85"/>
    <mergeCell ref="AP83:AP85"/>
    <mergeCell ref="AO86:AO88"/>
    <mergeCell ref="AP86:AP88"/>
    <mergeCell ref="AO89:AO91"/>
    <mergeCell ref="AP89:AP91"/>
    <mergeCell ref="AK98:AK100"/>
    <mergeCell ref="AL98:AL100"/>
    <mergeCell ref="AM98:AM100"/>
    <mergeCell ref="AN98:AN100"/>
    <mergeCell ref="AQ98:AQ100"/>
    <mergeCell ref="AR98:AS100"/>
    <mergeCell ref="AT98:AT100"/>
    <mergeCell ref="AK101:AK103"/>
    <mergeCell ref="AL101:AL103"/>
    <mergeCell ref="AM101:AM103"/>
    <mergeCell ref="AN101:AN103"/>
    <mergeCell ref="AQ101:AQ103"/>
    <mergeCell ref="AR101:AS103"/>
    <mergeCell ref="AT101:AT103"/>
    <mergeCell ref="AO101:AO103"/>
    <mergeCell ref="AP101:AP103"/>
    <mergeCell ref="AK92:AK94"/>
    <mergeCell ref="AL92:AL94"/>
    <mergeCell ref="AM92:AM94"/>
    <mergeCell ref="AN92:AN94"/>
    <mergeCell ref="AQ92:AQ94"/>
    <mergeCell ref="AR92:AS94"/>
    <mergeCell ref="AT92:AT94"/>
    <mergeCell ref="AK95:AK97"/>
    <mergeCell ref="AL95:AL97"/>
    <mergeCell ref="AM95:AM97"/>
    <mergeCell ref="AN95:AN97"/>
    <mergeCell ref="AQ95:AQ97"/>
    <mergeCell ref="AR95:AS97"/>
    <mergeCell ref="AT95:AT97"/>
    <mergeCell ref="AO92:AO94"/>
    <mergeCell ref="AP92:AP94"/>
    <mergeCell ref="AK104:AK106"/>
    <mergeCell ref="AL104:AL106"/>
    <mergeCell ref="AM104:AM106"/>
    <mergeCell ref="AN104:AN106"/>
    <mergeCell ref="AQ104:AQ106"/>
    <mergeCell ref="AR104:AS106"/>
    <mergeCell ref="AT104:AT106"/>
    <mergeCell ref="AK107:AK109"/>
    <mergeCell ref="AL107:AL109"/>
    <mergeCell ref="AM107:AM109"/>
    <mergeCell ref="AN107:AN109"/>
    <mergeCell ref="AQ107:AQ109"/>
    <mergeCell ref="AP107:AP109"/>
    <mergeCell ref="AR107:AS109"/>
    <mergeCell ref="AT107:AT109"/>
    <mergeCell ref="AO104:AO106"/>
    <mergeCell ref="AP104:AP106"/>
    <mergeCell ref="AO107:AO109"/>
    <mergeCell ref="AK110:AK112"/>
    <mergeCell ref="AL110:AL112"/>
    <mergeCell ref="AM110:AM112"/>
    <mergeCell ref="AN110:AN112"/>
    <mergeCell ref="AQ110:AQ112"/>
    <mergeCell ref="AR110:AS112"/>
    <mergeCell ref="AT110:AT112"/>
    <mergeCell ref="AK113:AK115"/>
    <mergeCell ref="AL113:AL115"/>
    <mergeCell ref="AN113:AN115"/>
    <mergeCell ref="AQ113:AQ115"/>
    <mergeCell ref="AR113:AS115"/>
    <mergeCell ref="AT113:AT115"/>
    <mergeCell ref="AO110:AO112"/>
    <mergeCell ref="AP110:AP112"/>
    <mergeCell ref="AO113:AO115"/>
    <mergeCell ref="AP113:AP115"/>
    <mergeCell ref="AM113:AM115"/>
    <mergeCell ref="AK116:AK118"/>
    <mergeCell ref="AL116:AL118"/>
    <mergeCell ref="AM116:AM118"/>
    <mergeCell ref="AN116:AN118"/>
    <mergeCell ref="AQ116:AQ118"/>
    <mergeCell ref="AR116:AS118"/>
    <mergeCell ref="AT116:AT118"/>
    <mergeCell ref="AK119:AK121"/>
    <mergeCell ref="AL119:AL121"/>
    <mergeCell ref="AM119:AM121"/>
    <mergeCell ref="AN119:AN121"/>
    <mergeCell ref="AQ119:AQ121"/>
    <mergeCell ref="AR119:AS121"/>
    <mergeCell ref="AT119:AT121"/>
    <mergeCell ref="AO116:AO118"/>
    <mergeCell ref="AP116:AP118"/>
    <mergeCell ref="AO119:AO121"/>
    <mergeCell ref="AP119:AP121"/>
    <mergeCell ref="AK122:AK124"/>
    <mergeCell ref="AL122:AL124"/>
    <mergeCell ref="AM122:AM124"/>
    <mergeCell ref="AN122:AN124"/>
    <mergeCell ref="AQ122:AQ124"/>
    <mergeCell ref="AR122:AS124"/>
    <mergeCell ref="AT122:AT124"/>
    <mergeCell ref="AK125:AK127"/>
    <mergeCell ref="AL125:AL127"/>
    <mergeCell ref="AM125:AM127"/>
    <mergeCell ref="AN125:AN127"/>
    <mergeCell ref="AQ125:AQ127"/>
    <mergeCell ref="AR125:AS127"/>
    <mergeCell ref="AT125:AT127"/>
    <mergeCell ref="AO122:AO124"/>
    <mergeCell ref="AP122:AP124"/>
    <mergeCell ref="AO125:AO127"/>
    <mergeCell ref="AP125:AP127"/>
    <mergeCell ref="AK134:AK136"/>
    <mergeCell ref="AL134:AL136"/>
    <mergeCell ref="AK137:AK139"/>
    <mergeCell ref="AL137:AL139"/>
    <mergeCell ref="AM137:AM139"/>
    <mergeCell ref="AN137:AN139"/>
    <mergeCell ref="AQ137:AQ139"/>
    <mergeCell ref="AR137:AS139"/>
    <mergeCell ref="AT137:AT139"/>
    <mergeCell ref="AO134:AO136"/>
    <mergeCell ref="AP134:AP136"/>
    <mergeCell ref="AO137:AO139"/>
    <mergeCell ref="AP137:AP139"/>
    <mergeCell ref="AK128:AK130"/>
    <mergeCell ref="AL128:AL130"/>
    <mergeCell ref="AM128:AM130"/>
    <mergeCell ref="AN128:AN130"/>
    <mergeCell ref="AQ128:AQ130"/>
    <mergeCell ref="AR128:AS130"/>
    <mergeCell ref="AT128:AT130"/>
    <mergeCell ref="AK131:AK133"/>
    <mergeCell ref="AL131:AL133"/>
    <mergeCell ref="AM131:AM133"/>
    <mergeCell ref="AN131:AN133"/>
    <mergeCell ref="AQ131:AQ133"/>
    <mergeCell ref="AR131:AS133"/>
    <mergeCell ref="AT131:AT133"/>
    <mergeCell ref="AO128:AO130"/>
    <mergeCell ref="AP128:AP130"/>
    <mergeCell ref="AO131:AO133"/>
    <mergeCell ref="AP131:AP133"/>
    <mergeCell ref="AQ134:AQ136"/>
    <mergeCell ref="AQ152:AQ154"/>
    <mergeCell ref="AR152:AS154"/>
    <mergeCell ref="AT152:AT154"/>
    <mergeCell ref="AO146:AO148"/>
    <mergeCell ref="AP146:AP148"/>
    <mergeCell ref="AK140:AK142"/>
    <mergeCell ref="AL140:AL142"/>
    <mergeCell ref="AM140:AM142"/>
    <mergeCell ref="AN140:AN142"/>
    <mergeCell ref="AQ140:AQ142"/>
    <mergeCell ref="AR140:AS142"/>
    <mergeCell ref="AT140:AT142"/>
    <mergeCell ref="AK143:AK145"/>
    <mergeCell ref="AL143:AL145"/>
    <mergeCell ref="AM143:AM145"/>
    <mergeCell ref="AN143:AN145"/>
    <mergeCell ref="AQ143:AQ145"/>
    <mergeCell ref="AR143:AS145"/>
    <mergeCell ref="AT143:AT145"/>
    <mergeCell ref="AO140:AO142"/>
    <mergeCell ref="AP140:AP142"/>
    <mergeCell ref="AO143:AO145"/>
    <mergeCell ref="AP143:AP145"/>
    <mergeCell ref="AO149:AO151"/>
    <mergeCell ref="AP149:AP151"/>
    <mergeCell ref="AO152:AO154"/>
    <mergeCell ref="AP152:AP154"/>
    <mergeCell ref="AK155:AK157"/>
    <mergeCell ref="AL155:AL157"/>
    <mergeCell ref="AM155:AM157"/>
    <mergeCell ref="AN155:AN157"/>
    <mergeCell ref="AQ155:AQ157"/>
    <mergeCell ref="AR155:AS157"/>
    <mergeCell ref="AT155:AT157"/>
    <mergeCell ref="AK158:AK160"/>
    <mergeCell ref="AL158:AL160"/>
    <mergeCell ref="AM158:AM160"/>
    <mergeCell ref="AN158:AN160"/>
    <mergeCell ref="AQ158:AQ160"/>
    <mergeCell ref="AR158:AS160"/>
    <mergeCell ref="AT158:AT160"/>
    <mergeCell ref="AK146:AK148"/>
    <mergeCell ref="AL146:AL148"/>
    <mergeCell ref="AM146:AM148"/>
    <mergeCell ref="AN146:AN148"/>
    <mergeCell ref="AQ146:AQ148"/>
    <mergeCell ref="AR146:AS148"/>
    <mergeCell ref="AT146:AT148"/>
    <mergeCell ref="AK149:AK151"/>
    <mergeCell ref="AL149:AL151"/>
    <mergeCell ref="AM149:AM151"/>
    <mergeCell ref="AN149:AN151"/>
    <mergeCell ref="AQ149:AQ151"/>
    <mergeCell ref="AR149:AS151"/>
    <mergeCell ref="AT149:AT151"/>
    <mergeCell ref="AK152:AK154"/>
    <mergeCell ref="AL152:AL154"/>
    <mergeCell ref="AM152:AM154"/>
    <mergeCell ref="AN152:AN154"/>
    <mergeCell ref="AK161:AK163"/>
    <mergeCell ref="AL161:AL163"/>
    <mergeCell ref="AM161:AM163"/>
    <mergeCell ref="AN161:AN163"/>
    <mergeCell ref="AQ161:AQ163"/>
    <mergeCell ref="AP161:AP163"/>
    <mergeCell ref="AR161:AS163"/>
    <mergeCell ref="AT161:AT163"/>
    <mergeCell ref="AK164:AK166"/>
    <mergeCell ref="AL164:AL166"/>
    <mergeCell ref="AM164:AM166"/>
    <mergeCell ref="AN164:AN166"/>
    <mergeCell ref="AQ164:AQ166"/>
    <mergeCell ref="AP164:AP166"/>
    <mergeCell ref="AR164:AS166"/>
    <mergeCell ref="AT164:AT166"/>
    <mergeCell ref="AO164:AO166"/>
    <mergeCell ref="AK167:AK169"/>
    <mergeCell ref="AL167:AL169"/>
    <mergeCell ref="AM167:AM169"/>
    <mergeCell ref="AN167:AN169"/>
    <mergeCell ref="AQ167:AQ169"/>
    <mergeCell ref="AR167:AS169"/>
    <mergeCell ref="AT167:AT169"/>
    <mergeCell ref="AK170:AK172"/>
    <mergeCell ref="AL170:AL172"/>
    <mergeCell ref="AM170:AM172"/>
    <mergeCell ref="AN170:AN172"/>
    <mergeCell ref="AQ170:AQ172"/>
    <mergeCell ref="AR170:AS172"/>
    <mergeCell ref="AT170:AT172"/>
    <mergeCell ref="AO167:AO169"/>
    <mergeCell ref="AP167:AP169"/>
    <mergeCell ref="AO170:AO172"/>
    <mergeCell ref="AP170:AP172"/>
    <mergeCell ref="AK173:AK175"/>
    <mergeCell ref="AL173:AL175"/>
    <mergeCell ref="AM173:AM175"/>
    <mergeCell ref="AN173:AN175"/>
    <mergeCell ref="AQ173:AQ175"/>
    <mergeCell ref="AR173:AS175"/>
    <mergeCell ref="AT173:AT175"/>
    <mergeCell ref="AK176:AK178"/>
    <mergeCell ref="AL176:AL178"/>
    <mergeCell ref="AM176:AM178"/>
    <mergeCell ref="AN176:AN178"/>
    <mergeCell ref="AQ176:AQ178"/>
    <mergeCell ref="AR176:AS178"/>
    <mergeCell ref="AT176:AT178"/>
    <mergeCell ref="AO173:AO175"/>
    <mergeCell ref="AP173:AP175"/>
    <mergeCell ref="AO176:AO178"/>
    <mergeCell ref="AP176:AP178"/>
    <mergeCell ref="AN191:AN193"/>
    <mergeCell ref="AQ191:AQ193"/>
    <mergeCell ref="AR191:AS193"/>
    <mergeCell ref="AT191:AT193"/>
    <mergeCell ref="AK179:AK181"/>
    <mergeCell ref="AL179:AL181"/>
    <mergeCell ref="AM179:AM181"/>
    <mergeCell ref="AN179:AN181"/>
    <mergeCell ref="AQ179:AQ181"/>
    <mergeCell ref="AR179:AS181"/>
    <mergeCell ref="AT179:AT181"/>
    <mergeCell ref="AK182:AK184"/>
    <mergeCell ref="AL182:AL184"/>
    <mergeCell ref="AM182:AM184"/>
    <mergeCell ref="AN182:AN184"/>
    <mergeCell ref="AQ182:AQ184"/>
    <mergeCell ref="AR182:AS184"/>
    <mergeCell ref="AT182:AT184"/>
    <mergeCell ref="AO179:AO181"/>
    <mergeCell ref="AP179:AP181"/>
    <mergeCell ref="AO182:AO184"/>
    <mergeCell ref="AP182:AP184"/>
    <mergeCell ref="AK194:AK196"/>
    <mergeCell ref="AL194:AL196"/>
    <mergeCell ref="AM194:AM196"/>
    <mergeCell ref="AN194:AN196"/>
    <mergeCell ref="AQ194:AQ196"/>
    <mergeCell ref="AR194:AS196"/>
    <mergeCell ref="AT194:AT196"/>
    <mergeCell ref="AK197:AK199"/>
    <mergeCell ref="AL197:AL199"/>
    <mergeCell ref="AM197:AM199"/>
    <mergeCell ref="AN197:AN199"/>
    <mergeCell ref="AQ197:AQ199"/>
    <mergeCell ref="AR197:AS199"/>
    <mergeCell ref="AT197:AT199"/>
    <mergeCell ref="AK185:AK187"/>
    <mergeCell ref="AL185:AL187"/>
    <mergeCell ref="AM185:AM187"/>
    <mergeCell ref="AN185:AN187"/>
    <mergeCell ref="AQ185:AQ187"/>
    <mergeCell ref="AP185:AP187"/>
    <mergeCell ref="AR185:AS187"/>
    <mergeCell ref="AT185:AT187"/>
    <mergeCell ref="AK188:AK190"/>
    <mergeCell ref="AL188:AL190"/>
    <mergeCell ref="AM188:AM190"/>
    <mergeCell ref="AN188:AN190"/>
    <mergeCell ref="AQ188:AQ190"/>
    <mergeCell ref="AR188:AS190"/>
    <mergeCell ref="AT188:AT190"/>
    <mergeCell ref="AK191:AK193"/>
    <mergeCell ref="AL191:AL193"/>
    <mergeCell ref="AM191:AM193"/>
    <mergeCell ref="AK200:AK202"/>
    <mergeCell ref="AL200:AL202"/>
    <mergeCell ref="AM200:AM202"/>
    <mergeCell ref="AN200:AN202"/>
    <mergeCell ref="AQ200:AQ202"/>
    <mergeCell ref="AR200:AS202"/>
    <mergeCell ref="AT200:AT202"/>
    <mergeCell ref="AK203:AK205"/>
    <mergeCell ref="AL203:AL205"/>
    <mergeCell ref="AM203:AM205"/>
    <mergeCell ref="AN203:AN205"/>
    <mergeCell ref="AQ203:AQ205"/>
    <mergeCell ref="AR203:AS205"/>
    <mergeCell ref="AT203:AT205"/>
    <mergeCell ref="AO200:AO202"/>
    <mergeCell ref="AP200:AP202"/>
    <mergeCell ref="AO203:AO205"/>
    <mergeCell ref="AP203:AP205"/>
    <mergeCell ref="AK206:AK208"/>
    <mergeCell ref="AL206:AL208"/>
    <mergeCell ref="AM206:AM208"/>
    <mergeCell ref="AN206:AN208"/>
    <mergeCell ref="AQ206:AQ208"/>
    <mergeCell ref="AR206:AS208"/>
    <mergeCell ref="AT206:AT208"/>
    <mergeCell ref="AK209:AK211"/>
    <mergeCell ref="AL209:AL211"/>
    <mergeCell ref="AM209:AM211"/>
    <mergeCell ref="AN209:AN211"/>
    <mergeCell ref="AQ209:AQ211"/>
    <mergeCell ref="AR209:AS211"/>
    <mergeCell ref="AT209:AT211"/>
    <mergeCell ref="AO206:AO208"/>
    <mergeCell ref="AP206:AP208"/>
    <mergeCell ref="AO209:AO211"/>
    <mergeCell ref="AP209:AP211"/>
    <mergeCell ref="AK212:AK214"/>
    <mergeCell ref="AL212:AL214"/>
    <mergeCell ref="AM212:AM214"/>
    <mergeCell ref="AN212:AN214"/>
    <mergeCell ref="AQ212:AQ214"/>
    <mergeCell ref="AR212:AS214"/>
    <mergeCell ref="AT212:AT214"/>
    <mergeCell ref="AK215:AK217"/>
    <mergeCell ref="AL215:AL217"/>
    <mergeCell ref="AM215:AM217"/>
    <mergeCell ref="AN215:AN217"/>
    <mergeCell ref="AQ215:AQ217"/>
    <mergeCell ref="AR215:AS217"/>
    <mergeCell ref="AT215:AT217"/>
    <mergeCell ref="AO212:AO214"/>
    <mergeCell ref="AP212:AP214"/>
    <mergeCell ref="AO215:AO217"/>
    <mergeCell ref="AP215:AP217"/>
    <mergeCell ref="AQ227:AQ229"/>
    <mergeCell ref="AK218:AK220"/>
    <mergeCell ref="AL218:AL220"/>
    <mergeCell ref="AM218:AM220"/>
    <mergeCell ref="AN218:AN220"/>
    <mergeCell ref="AQ218:AQ220"/>
    <mergeCell ref="AR218:AS220"/>
    <mergeCell ref="AT218:AT220"/>
    <mergeCell ref="AK221:AK223"/>
    <mergeCell ref="AL221:AL223"/>
    <mergeCell ref="AM221:AM223"/>
    <mergeCell ref="AN221:AN223"/>
    <mergeCell ref="AQ221:AQ223"/>
    <mergeCell ref="AR221:AS223"/>
    <mergeCell ref="AT221:AT223"/>
    <mergeCell ref="AO218:AO220"/>
    <mergeCell ref="AP218:AP220"/>
    <mergeCell ref="AT236:AT238"/>
    <mergeCell ref="AK239:AK241"/>
    <mergeCell ref="AL239:AL241"/>
    <mergeCell ref="AM239:AM241"/>
    <mergeCell ref="AN239:AN241"/>
    <mergeCell ref="AQ239:AQ241"/>
    <mergeCell ref="AP239:AP241"/>
    <mergeCell ref="AR239:AS241"/>
    <mergeCell ref="AT239:AT241"/>
    <mergeCell ref="AR227:AS229"/>
    <mergeCell ref="AT227:AT229"/>
    <mergeCell ref="AK230:AK232"/>
    <mergeCell ref="AK233:AK235"/>
    <mergeCell ref="AL230:AL232"/>
    <mergeCell ref="AL233:AL235"/>
    <mergeCell ref="AM230:AM232"/>
    <mergeCell ref="AM233:AM235"/>
    <mergeCell ref="AN230:AN232"/>
    <mergeCell ref="AN233:AN235"/>
    <mergeCell ref="AQ230:AQ232"/>
    <mergeCell ref="AQ233:AQ235"/>
    <mergeCell ref="AP230:AP232"/>
    <mergeCell ref="AR230:AS232"/>
    <mergeCell ref="AR233:AS235"/>
    <mergeCell ref="AT230:AT232"/>
    <mergeCell ref="AT233:AT235"/>
    <mergeCell ref="AO227:AO229"/>
    <mergeCell ref="AP227:AP229"/>
    <mergeCell ref="AK227:AK229"/>
    <mergeCell ref="AL227:AL229"/>
    <mergeCell ref="AM227:AM229"/>
    <mergeCell ref="AN227:AN229"/>
    <mergeCell ref="AO155:AO157"/>
    <mergeCell ref="AP155:AP157"/>
    <mergeCell ref="AO158:AO160"/>
    <mergeCell ref="AP158:AP160"/>
    <mergeCell ref="AO161:AO163"/>
    <mergeCell ref="AO221:AO223"/>
    <mergeCell ref="AP221:AP223"/>
    <mergeCell ref="AO95:AO97"/>
    <mergeCell ref="AP95:AP97"/>
    <mergeCell ref="AO98:AO100"/>
    <mergeCell ref="AP98:AP100"/>
    <mergeCell ref="AO44:AO46"/>
    <mergeCell ref="AP44:AP46"/>
    <mergeCell ref="AO47:AO49"/>
    <mergeCell ref="AP47:AP49"/>
    <mergeCell ref="AO50:AO52"/>
    <mergeCell ref="AP50:AP52"/>
    <mergeCell ref="AO53:AO55"/>
    <mergeCell ref="AP53:AP55"/>
    <mergeCell ref="AO56:AO58"/>
    <mergeCell ref="AP56:AP58"/>
    <mergeCell ref="AI224:AI226"/>
    <mergeCell ref="AJ224:AJ226"/>
    <mergeCell ref="AK224:AK226"/>
    <mergeCell ref="AL224:AL226"/>
    <mergeCell ref="AM224:AM226"/>
    <mergeCell ref="AN224:AN226"/>
    <mergeCell ref="AO224:AO226"/>
    <mergeCell ref="AP224:AP226"/>
    <mergeCell ref="AQ224:AQ226"/>
    <mergeCell ref="AR224:AS226"/>
    <mergeCell ref="AT224:AT226"/>
    <mergeCell ref="AO236:AO238"/>
    <mergeCell ref="AP236:AP238"/>
    <mergeCell ref="AO239:AO241"/>
    <mergeCell ref="AO185:AO187"/>
    <mergeCell ref="AO188:AO190"/>
    <mergeCell ref="AP188:AP190"/>
    <mergeCell ref="AO191:AO193"/>
    <mergeCell ref="AP191:AP193"/>
    <mergeCell ref="AO194:AO196"/>
    <mergeCell ref="AP194:AP196"/>
    <mergeCell ref="AO197:AO199"/>
    <mergeCell ref="AP197:AP199"/>
    <mergeCell ref="AO230:AO232"/>
    <mergeCell ref="AO233:AO235"/>
    <mergeCell ref="AP233:AP235"/>
    <mergeCell ref="AK236:AK238"/>
    <mergeCell ref="AL236:AL238"/>
    <mergeCell ref="AM236:AM238"/>
    <mergeCell ref="AN236:AN238"/>
    <mergeCell ref="AQ236:AQ238"/>
    <mergeCell ref="AR236:AS238"/>
  </mergeCells>
  <conditionalFormatting sqref="AR11:AS241">
    <cfRule type="containsText" dxfId="228" priority="1" operator="containsText" text="Bajo">
      <formula>NOT(ISERROR(SEARCH("Bajo",AR11)))</formula>
    </cfRule>
    <cfRule type="containsText" dxfId="227" priority="6" operator="containsText" text="Alto">
      <formula>NOT(ISERROR(SEARCH("Alto",AR11)))</formula>
    </cfRule>
    <cfRule type="containsText" dxfId="226" priority="7" operator="containsText" text="Moderado">
      <formula>NOT(ISERROR(SEARCH("Moderado",AR11)))</formula>
    </cfRule>
    <cfRule type="containsText" dxfId="225" priority="8" operator="containsText" text="Extremo">
      <formula>NOT(ISERROR(SEARCH("Extremo",AR11)))</formula>
    </cfRule>
  </conditionalFormatting>
  <dataValidations count="1">
    <dataValidation showInputMessage="1" showErrorMessage="1" sqref="AK17:AK18 AK20:AK21 AK23:AK24 AK26:AK27 AK29:AK30 AK32:AK33 AK35:AK36 AK38:AK39 AK41:AK42 AK44:AK45 AK47:AK48 AK50:AK51 AK53:AK54 AK56:AK57 AK62:AK63 AK65:AK66 AK68:AK69 AK71:AK72 AK74:AK75 AK77:AK78 AK80:AK81 AK83:AK84 AK86:AK87 AK89:AK90 AK92:AK93 AK95:AK96 AK98:AK99 AK101:AK102 AK104:AK105 AK107:AK108 AK110:AK111 AK113:AK114 AK116:AK117 AK119:AK120 AK122:AK123 AK125:AK126 AK128:AK129 AK131:AK132 AK134:AK135 AK137:AK138 AK140:AK141 AK143:AK144 AK146:AK147 AK149:AK150 AK152:AK153 AK155:AK156 AK158:AK159 AK161:AK162 AK164:AK165 AK167:AK168 AK170:AK171 AK173:AK174 AK176:AK177 AK179:AK180 AK182:AK183 AK185:AK186 AK188:AK189 AK191:AK192 AK194:AK195 AK197:AK198 AK200:AK201 AK203:AK204 AK206:AK207 AK209:AK210 AK212:AK213 AK215:AK216 AK218:AK219 AK221:AK222 AK227:AK228 AK230:AK231 AK233:AK234 AK236:AK237 AK239:AK240 AK11:AK12 AL11:AL241 AK59:AK60 AK14:AK15 AK224:AK225" xr:uid="{00000000-0002-0000-0500-000000000000}"/>
  </dataValidations>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01000000}">
          <x14:formula1>
            <xm:f>'0 - CRITERIOS'!$N$102:$N$103</xm:f>
          </x14:formula1>
          <xm:sqref>AJ239:AJ240 AJ236:AJ237 AJ233:AJ234 AJ230:AJ231 AJ227:AJ228 AJ59:AJ60 AJ221:AJ222 AJ218:AJ219 AJ215:AJ216 AJ212:AJ213 AJ209:AJ210 AJ206:AJ207 AJ203:AJ204 AJ200:AJ201 AJ197:AJ198 AJ194:AJ195 AJ191:AJ192 AJ188:AJ189 AJ185:AJ186 AJ182:AJ183 AJ179:AJ180 AJ176:AJ177 AJ173:AJ174 AJ170:AJ171 AJ167:AJ168 AJ164:AJ165 AJ161:AJ162 AJ158:AJ159 AJ155:AJ156 AJ152:AJ153 AJ149:AJ150 AJ146:AJ147 AJ143:AJ144 AJ140:AJ141 AJ137:AJ138 AJ134:AJ135 AJ131:AJ132 AJ128:AJ129 AJ125:AJ126 AJ122:AJ123 AJ119:AJ120 AJ116:AJ117 AJ113:AJ114 AJ110:AJ111 AJ107:AJ108 AJ104:AJ105 AJ101:AJ102 AJ98:AJ99 AJ95:AJ96 AJ92:AJ93 AJ89:AJ90 AJ86:AJ87 AJ83:AJ84 AJ80:AJ81 AJ77:AJ78 AJ74:AJ75 AJ71:AJ72 AJ68:AJ69 AJ65:AJ66 AJ62:AJ63 AJ56:AJ57 AJ53:AJ54 AJ50:AJ51 AJ47:AJ48 AJ44:AJ45 AJ41:AJ42 AJ38:AJ39 AJ35:AJ36 AJ32:AJ33 AJ29:AJ30 AJ26:AJ27 AJ23:AJ24 AJ20:AJ21 AJ17:AJ18 AJ14:AJ15 AJ11:AJ12 AJ224:AJ225</xm:sqref>
        </x14:dataValidation>
        <x14:dataValidation type="list" allowBlank="1" showInputMessage="1" showErrorMessage="1" xr:uid="{00000000-0002-0000-0500-000002000000}">
          <x14:formula1>
            <xm:f>'0 - CRITERIOS'!$N$105:$N$107</xm:f>
          </x14:formula1>
          <xm:sqref>AN236:AN237 AN11:AN12 AN233:AN234 AN230:AN231 AN227:AN228 AN59:AN60 AN221:AN222 AN218:AN219 AN215:AN216 AN212:AN213 AN209:AN210 AN206:AN207 AN203:AN204 AN200:AN201 AN197:AN198 AN194:AN195 AN191:AN192 AN188:AN189 AN185:AN186 AN182:AN183 AN179:AN180 AN176:AN177 AN173:AN174 AN170:AN171 AN167:AN168 AN164:AN165 AN161:AN162 AN158:AN159 AN155:AN156 AN152:AN153 AN149:AN150 AN146:AN147 AN143:AN144 AN140:AN141 AN137:AN138 AN134:AN135 AN131:AN132 AN128:AN129 AN125:AN126 AN122:AN123 AN119:AN120 AN116:AN117 AN113:AN114 AN110:AN111 AN107:AN108 AN104:AN105 AN101:AN102 AN98:AN99 AN95:AN96 AN92:AN93 AN89:AN90 AN86:AN87 AN83:AN84 AN80:AN81 AN77:AN78 AN74:AN75 AN71:AN72 AN68:AN69 AN65:AN66 AN62:AN63 AN56:AN57 AN53:AN54 AN50:AN51 AN47:AN48 AN44:AN45 AN41:AN42 AN38:AN39 AN35:AN36 AN32:AN33 AN29:AN30 AN26:AN27 AN23:AN24 AN20:AN21 AN17:AN18 AN14:AN15 AN239:AN240 AN224:AN225</xm:sqref>
        </x14:dataValidation>
        <x14:dataValidation type="list" allowBlank="1" showInputMessage="1" showErrorMessage="1" xr:uid="{00000000-0002-0000-0500-00000B000000}">
          <x14:formula1>
            <xm:f>'0 - CRITERIOS'!$C$50:$C$53</xm:f>
          </x14:formula1>
          <xm:sqref>AT227:AT241 AT11:AT224</xm:sqref>
        </x14:dataValidation>
        <x14:dataValidation type="list" allowBlank="1" showInputMessage="1" showErrorMessage="1" xr:uid="{00000000-0002-0000-0500-00000D000000}">
          <x14:formula1>
            <xm:f>'0 - CRITERIOS'!$I$90:$I$93</xm:f>
          </x14:formula1>
          <xm:sqref>AG227:AG241 AG11:AG224</xm:sqref>
        </x14:dataValidation>
        <x14:dataValidation type="list" allowBlank="1" showInputMessage="1" showErrorMessage="1" xr:uid="{00000000-0002-0000-0500-000003000000}">
          <x14:formula1>
            <xm:f>'0 - CRITERIOS'!$K$61:$K$62</xm:f>
          </x14:formula1>
          <xm:sqref>N11:N241</xm:sqref>
        </x14:dataValidation>
        <x14:dataValidation type="list" allowBlank="1" showInputMessage="1" showErrorMessage="1" xr:uid="{00000000-0002-0000-0500-000004000000}">
          <x14:formula1>
            <xm:f>'0 - CRITERIOS'!$K$63:$K$64</xm:f>
          </x14:formula1>
          <xm:sqref>P11:P241</xm:sqref>
        </x14:dataValidation>
        <x14:dataValidation type="list" allowBlank="1" showInputMessage="1" showErrorMessage="1" xr:uid="{00000000-0002-0000-0500-000005000000}">
          <x14:formula1>
            <xm:f>'0 - CRITERIOS'!$K$65:$K$66</xm:f>
          </x14:formula1>
          <xm:sqref>R11:R241</xm:sqref>
        </x14:dataValidation>
        <x14:dataValidation type="list" allowBlank="1" showInputMessage="1" showErrorMessage="1" xr:uid="{00000000-0002-0000-0500-000006000000}">
          <x14:formula1>
            <xm:f>'0 - CRITERIOS'!$K$67:$K$69</xm:f>
          </x14:formula1>
          <xm:sqref>T11:T241</xm:sqref>
        </x14:dataValidation>
        <x14:dataValidation type="list" allowBlank="1" showInputMessage="1" showErrorMessage="1" xr:uid="{00000000-0002-0000-0500-000007000000}">
          <x14:formula1>
            <xm:f>'0 - CRITERIOS'!$K$70:$K$71</xm:f>
          </x14:formula1>
          <xm:sqref>V11:V241</xm:sqref>
        </x14:dataValidation>
        <x14:dataValidation type="list" allowBlank="1" showInputMessage="1" showErrorMessage="1" xr:uid="{00000000-0002-0000-0500-000008000000}">
          <x14:formula1>
            <xm:f>'0 - CRITERIOS'!$K$72:$K$73</xm:f>
          </x14:formula1>
          <xm:sqref>X11:X241</xm:sqref>
        </x14:dataValidation>
        <x14:dataValidation type="list" allowBlank="1" showInputMessage="1" showErrorMessage="1" xr:uid="{00000000-0002-0000-0500-000009000000}">
          <x14:formula1>
            <xm:f>'0 - CRITERIOS'!$K$74:$K$76</xm:f>
          </x14:formula1>
          <xm:sqref>Z11:Z241</xm:sqref>
        </x14:dataValidation>
        <x14:dataValidation type="list" allowBlank="1" showInputMessage="1" showErrorMessage="1" xr:uid="{00000000-0002-0000-0500-00000A000000}">
          <x14:formula1>
            <xm:f>'0 - CRITERIOS'!$C$61:$C$63</xm:f>
          </x14:formula1>
          <xm:sqref>AD11:AD241</xm:sqref>
        </x14:dataValidation>
        <x14:dataValidation type="list" allowBlank="1" showInputMessage="1" showErrorMessage="1" xr:uid="{00000000-0002-0000-0500-00000C000000}">
          <x14:formula1>
            <xm:f>'0 - CRITERIOS'!$C$69:$C$74</xm:f>
          </x14:formula1>
          <xm:sqref>H11:H241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45"/>
  <sheetViews>
    <sheetView tabSelected="1" zoomScaleNormal="100" zoomScalePageLayoutView="70" workbookViewId="0"/>
  </sheetViews>
  <sheetFormatPr baseColWidth="10" defaultColWidth="9.140625" defaultRowHeight="27.75" customHeight="1" x14ac:dyDescent="0.25"/>
  <cols>
    <col min="1" max="1" width="1.85546875" style="494" customWidth="1"/>
    <col min="2" max="2" width="35.7109375" style="485" customWidth="1"/>
    <col min="3" max="3" width="9.28515625" style="486" customWidth="1"/>
    <col min="4" max="4" width="38.85546875" style="485" customWidth="1"/>
    <col min="5" max="5" width="20.140625" style="485" customWidth="1"/>
    <col min="6" max="6" width="110.28515625" style="485" customWidth="1"/>
    <col min="7" max="7" width="93.42578125" style="485" customWidth="1"/>
    <col min="8" max="9" width="5.7109375" style="485" customWidth="1"/>
    <col min="10" max="11" width="10.7109375" style="485" customWidth="1"/>
    <col min="12" max="12" width="12.5703125" style="485" customWidth="1"/>
    <col min="13" max="13" width="64.5703125" style="485" customWidth="1"/>
    <col min="14" max="14" width="56.140625" style="485" customWidth="1"/>
    <col min="15" max="15" width="37.140625" style="485" customWidth="1"/>
    <col min="16" max="16" width="19.140625" style="485" customWidth="1"/>
    <col min="17" max="17" width="58.28515625" style="485" customWidth="1"/>
    <col min="18" max="18" width="13.28515625" style="485" customWidth="1"/>
    <col min="19" max="19" width="13.7109375" style="485" customWidth="1"/>
    <col min="20" max="20" width="12.42578125" style="485" customWidth="1"/>
    <col min="21" max="21" width="12.5703125" style="485" customWidth="1"/>
    <col min="22" max="23" width="5.7109375" style="485" customWidth="1"/>
    <col min="24" max="25" width="10.7109375" style="485" customWidth="1"/>
    <col min="26" max="26" width="102.42578125" style="485" customWidth="1"/>
    <col min="27" max="27" width="56.28515625" style="485" customWidth="1"/>
    <col min="28" max="28" width="11.7109375" style="485" customWidth="1"/>
    <col min="29" max="29" width="101.5703125" style="485" customWidth="1"/>
    <col min="30" max="30" width="35.85546875" style="485" customWidth="1"/>
    <col min="31" max="31" width="50.5703125" style="485" customWidth="1"/>
    <col min="32" max="32" width="23.7109375" style="485" bestFit="1" customWidth="1"/>
    <col min="33" max="44" width="10.7109375" style="485" customWidth="1"/>
    <col min="45" max="45" width="20.7109375" style="494" customWidth="1"/>
    <col min="46" max="47" width="150.7109375" style="494" customWidth="1"/>
    <col min="48" max="16384" width="9.140625" style="485"/>
  </cols>
  <sheetData>
    <row r="1" spans="2:56" ht="27.75" customHeight="1" thickBot="1" x14ac:dyDescent="0.3">
      <c r="AS1" s="485"/>
      <c r="AT1" s="485"/>
      <c r="AU1" s="485"/>
    </row>
    <row r="2" spans="2:56" ht="27.75" customHeight="1" x14ac:dyDescent="0.25">
      <c r="B2" s="652"/>
      <c r="C2" s="653"/>
      <c r="D2" s="653"/>
      <c r="E2" s="821" t="s">
        <v>148</v>
      </c>
      <c r="F2" s="821"/>
      <c r="G2" s="977" t="s">
        <v>585</v>
      </c>
      <c r="H2" s="977"/>
      <c r="I2" s="977"/>
      <c r="J2" s="977"/>
      <c r="K2" s="977"/>
      <c r="L2" s="977"/>
      <c r="M2" s="977"/>
      <c r="N2" s="977"/>
      <c r="O2" s="977"/>
      <c r="P2" s="977"/>
      <c r="Q2" s="977"/>
      <c r="R2" s="977"/>
      <c r="S2" s="977"/>
      <c r="T2" s="977"/>
      <c r="U2" s="977"/>
      <c r="V2" s="977"/>
      <c r="W2" s="977"/>
      <c r="X2" s="977"/>
      <c r="Y2" s="977"/>
      <c r="Z2" s="977"/>
      <c r="AA2" s="977"/>
      <c r="AB2" s="977"/>
      <c r="AC2" s="977"/>
      <c r="AD2" s="977"/>
      <c r="AE2" s="977"/>
      <c r="AF2" s="977"/>
      <c r="AG2" s="977"/>
      <c r="AH2" s="977"/>
      <c r="AI2" s="977"/>
      <c r="AJ2" s="977"/>
      <c r="AK2" s="977"/>
      <c r="AL2" s="977"/>
      <c r="AM2" s="977"/>
      <c r="AN2" s="977"/>
      <c r="AO2" s="977"/>
      <c r="AP2" s="977"/>
      <c r="AQ2" s="977"/>
      <c r="AR2" s="977"/>
      <c r="AS2" s="977"/>
      <c r="AT2" s="517" t="s">
        <v>149</v>
      </c>
      <c r="AU2" s="563" t="s">
        <v>588</v>
      </c>
      <c r="AV2" s="535"/>
      <c r="AW2" s="535"/>
      <c r="AX2" s="535"/>
      <c r="AY2" s="535"/>
      <c r="AZ2" s="535"/>
      <c r="BA2" s="535"/>
      <c r="BB2" s="535"/>
      <c r="BC2" s="535"/>
      <c r="BD2" s="535"/>
    </row>
    <row r="3" spans="2:56" ht="27.75" customHeight="1" x14ac:dyDescent="0.25">
      <c r="B3" s="654"/>
      <c r="C3" s="655"/>
      <c r="D3" s="655"/>
      <c r="E3" s="822" t="s">
        <v>150</v>
      </c>
      <c r="F3" s="822"/>
      <c r="G3" s="721" t="s">
        <v>586</v>
      </c>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c r="AO3" s="721"/>
      <c r="AP3" s="721"/>
      <c r="AQ3" s="721"/>
      <c r="AR3" s="721"/>
      <c r="AS3" s="721"/>
      <c r="AT3" s="518" t="s">
        <v>151</v>
      </c>
      <c r="AU3" s="564">
        <v>2</v>
      </c>
      <c r="AV3" s="535"/>
      <c r="AW3" s="535"/>
      <c r="AX3" s="535"/>
      <c r="AY3" s="535"/>
      <c r="AZ3" s="535"/>
      <c r="BA3" s="535"/>
      <c r="BB3" s="535"/>
      <c r="BC3" s="535"/>
      <c r="BD3" s="535"/>
    </row>
    <row r="4" spans="2:56" ht="27.75" customHeight="1" thickBot="1" x14ac:dyDescent="0.3">
      <c r="B4" s="960"/>
      <c r="C4" s="961"/>
      <c r="D4" s="961"/>
      <c r="E4" s="959" t="s">
        <v>152</v>
      </c>
      <c r="F4" s="959"/>
      <c r="G4" s="978" t="s">
        <v>587</v>
      </c>
      <c r="H4" s="978"/>
      <c r="I4" s="978"/>
      <c r="J4" s="978"/>
      <c r="K4" s="978"/>
      <c r="L4" s="978"/>
      <c r="M4" s="978"/>
      <c r="N4" s="978"/>
      <c r="O4" s="978"/>
      <c r="P4" s="978"/>
      <c r="Q4" s="978"/>
      <c r="R4" s="978"/>
      <c r="S4" s="978"/>
      <c r="T4" s="978"/>
      <c r="U4" s="978"/>
      <c r="V4" s="978"/>
      <c r="W4" s="978"/>
      <c r="X4" s="978"/>
      <c r="Y4" s="978"/>
      <c r="Z4" s="978"/>
      <c r="AA4" s="978"/>
      <c r="AB4" s="978"/>
      <c r="AC4" s="978"/>
      <c r="AD4" s="978"/>
      <c r="AE4" s="978"/>
      <c r="AF4" s="978"/>
      <c r="AG4" s="978"/>
      <c r="AH4" s="978"/>
      <c r="AI4" s="978"/>
      <c r="AJ4" s="978"/>
      <c r="AK4" s="978"/>
      <c r="AL4" s="978"/>
      <c r="AM4" s="978"/>
      <c r="AN4" s="978"/>
      <c r="AO4" s="978"/>
      <c r="AP4" s="978"/>
      <c r="AQ4" s="978"/>
      <c r="AR4" s="978"/>
      <c r="AS4" s="978"/>
      <c r="AT4" s="565" t="s">
        <v>874</v>
      </c>
      <c r="AU4" s="566">
        <v>43776</v>
      </c>
      <c r="AV4" s="535"/>
      <c r="AW4" s="535"/>
      <c r="AX4" s="535"/>
      <c r="AY4" s="535"/>
      <c r="AZ4" s="535"/>
      <c r="BA4" s="535"/>
      <c r="BB4" s="535"/>
      <c r="BC4" s="535"/>
      <c r="BD4" s="535"/>
    </row>
    <row r="5" spans="2:56" ht="27.75" customHeight="1" thickBot="1" x14ac:dyDescent="0.3">
      <c r="B5" s="979" t="s">
        <v>585</v>
      </c>
      <c r="C5" s="980"/>
      <c r="D5" s="980"/>
      <c r="E5" s="980"/>
      <c r="F5" s="980"/>
      <c r="G5" s="980"/>
      <c r="H5" s="980"/>
      <c r="I5" s="980"/>
      <c r="J5" s="980"/>
      <c r="K5" s="980"/>
      <c r="L5" s="980"/>
      <c r="M5" s="980"/>
      <c r="N5" s="980"/>
      <c r="O5" s="980"/>
      <c r="P5" s="980"/>
      <c r="Q5" s="980"/>
      <c r="R5" s="980"/>
      <c r="S5" s="980"/>
      <c r="T5" s="980"/>
      <c r="U5" s="980"/>
      <c r="V5" s="980"/>
      <c r="W5" s="980"/>
      <c r="X5" s="980"/>
      <c r="Y5" s="980"/>
      <c r="Z5" s="980"/>
      <c r="AA5" s="980"/>
      <c r="AB5" s="980"/>
      <c r="AC5" s="980"/>
      <c r="AD5" s="980"/>
      <c r="AE5" s="980"/>
      <c r="AF5" s="980"/>
      <c r="AG5" s="980"/>
      <c r="AH5" s="980"/>
      <c r="AI5" s="980"/>
      <c r="AJ5" s="980"/>
      <c r="AK5" s="980"/>
      <c r="AL5" s="980"/>
      <c r="AM5" s="980"/>
      <c r="AN5" s="980"/>
      <c r="AO5" s="980"/>
      <c r="AP5" s="980"/>
      <c r="AQ5" s="980"/>
      <c r="AR5" s="980"/>
      <c r="AS5" s="980"/>
      <c r="AT5" s="980"/>
      <c r="AU5" s="980"/>
    </row>
    <row r="6" spans="2:56" ht="50.25" customHeight="1" thickBot="1" x14ac:dyDescent="0.3">
      <c r="B6" s="951" t="s">
        <v>180</v>
      </c>
      <c r="C6" s="952"/>
      <c r="D6" s="952"/>
      <c r="E6" s="952"/>
      <c r="F6" s="952"/>
      <c r="G6" s="962"/>
      <c r="H6" s="951" t="s">
        <v>30</v>
      </c>
      <c r="I6" s="952"/>
      <c r="J6" s="952"/>
      <c r="K6" s="962"/>
      <c r="L6" s="951" t="s">
        <v>33</v>
      </c>
      <c r="M6" s="952"/>
      <c r="N6" s="952"/>
      <c r="O6" s="952"/>
      <c r="P6" s="952"/>
      <c r="Q6" s="962"/>
      <c r="R6" s="951" t="s">
        <v>37</v>
      </c>
      <c r="S6" s="952"/>
      <c r="T6" s="952"/>
      <c r="U6" s="962"/>
      <c r="V6" s="951" t="s">
        <v>56</v>
      </c>
      <c r="W6" s="952"/>
      <c r="X6" s="952"/>
      <c r="Y6" s="962"/>
      <c r="Z6" s="951" t="s">
        <v>628</v>
      </c>
      <c r="AA6" s="962"/>
      <c r="AB6" s="951" t="s">
        <v>1</v>
      </c>
      <c r="AC6" s="952"/>
      <c r="AD6" s="952"/>
      <c r="AE6" s="952"/>
      <c r="AF6" s="952"/>
      <c r="AG6" s="976" t="s">
        <v>2118</v>
      </c>
      <c r="AH6" s="976"/>
      <c r="AI6" s="976"/>
      <c r="AJ6" s="976"/>
      <c r="AK6" s="976"/>
      <c r="AL6" s="976"/>
      <c r="AM6" s="976"/>
      <c r="AN6" s="976"/>
      <c r="AO6" s="976"/>
      <c r="AP6" s="976"/>
      <c r="AQ6" s="976"/>
      <c r="AR6" s="976"/>
      <c r="AS6" s="976"/>
      <c r="AT6" s="976"/>
      <c r="AU6" s="976"/>
    </row>
    <row r="7" spans="2:56" ht="87" customHeight="1" thickBot="1" x14ac:dyDescent="0.3">
      <c r="B7" s="567" t="s">
        <v>3</v>
      </c>
      <c r="C7" s="568" t="s">
        <v>2</v>
      </c>
      <c r="D7" s="536" t="s">
        <v>12</v>
      </c>
      <c r="E7" s="536" t="s">
        <v>13</v>
      </c>
      <c r="F7" s="536" t="s">
        <v>4</v>
      </c>
      <c r="G7" s="536" t="s">
        <v>5</v>
      </c>
      <c r="H7" s="537" t="s">
        <v>59</v>
      </c>
      <c r="I7" s="537" t="s">
        <v>6</v>
      </c>
      <c r="J7" s="537" t="s">
        <v>31</v>
      </c>
      <c r="K7" s="575" t="s">
        <v>0</v>
      </c>
      <c r="L7" s="569" t="s">
        <v>67</v>
      </c>
      <c r="M7" s="570" t="s">
        <v>34</v>
      </c>
      <c r="N7" s="538" t="s">
        <v>94</v>
      </c>
      <c r="O7" s="538" t="s">
        <v>35</v>
      </c>
      <c r="P7" s="538" t="s">
        <v>36</v>
      </c>
      <c r="Q7" s="538" t="s">
        <v>106</v>
      </c>
      <c r="R7" s="538" t="s">
        <v>38</v>
      </c>
      <c r="S7" s="538" t="s">
        <v>39</v>
      </c>
      <c r="T7" s="538" t="s">
        <v>58</v>
      </c>
      <c r="U7" s="538" t="s">
        <v>65</v>
      </c>
      <c r="V7" s="539" t="s">
        <v>59</v>
      </c>
      <c r="W7" s="539" t="s">
        <v>6</v>
      </c>
      <c r="X7" s="539" t="s">
        <v>40</v>
      </c>
      <c r="Y7" s="574" t="s">
        <v>0</v>
      </c>
      <c r="Z7" s="538" t="s">
        <v>629</v>
      </c>
      <c r="AA7" s="571" t="s">
        <v>821</v>
      </c>
      <c r="AB7" s="568" t="s">
        <v>61</v>
      </c>
      <c r="AC7" s="536" t="s">
        <v>41</v>
      </c>
      <c r="AD7" s="536" t="s">
        <v>62</v>
      </c>
      <c r="AE7" s="536" t="s">
        <v>42</v>
      </c>
      <c r="AF7" s="573" t="s">
        <v>866</v>
      </c>
      <c r="AG7" s="572" t="s">
        <v>44</v>
      </c>
      <c r="AH7" s="540" t="s">
        <v>45</v>
      </c>
      <c r="AI7" s="540" t="s">
        <v>46</v>
      </c>
      <c r="AJ7" s="540" t="s">
        <v>47</v>
      </c>
      <c r="AK7" s="540" t="s">
        <v>48</v>
      </c>
      <c r="AL7" s="540" t="s">
        <v>49</v>
      </c>
      <c r="AM7" s="540" t="s">
        <v>50</v>
      </c>
      <c r="AN7" s="540" t="s">
        <v>51</v>
      </c>
      <c r="AO7" s="540" t="s">
        <v>52</v>
      </c>
      <c r="AP7" s="540" t="s">
        <v>54</v>
      </c>
      <c r="AQ7" s="540" t="s">
        <v>55</v>
      </c>
      <c r="AR7" s="540" t="s">
        <v>53</v>
      </c>
      <c r="AS7" s="541" t="s">
        <v>2119</v>
      </c>
      <c r="AT7" s="541" t="s">
        <v>867</v>
      </c>
      <c r="AU7" s="542" t="s">
        <v>868</v>
      </c>
    </row>
    <row r="8" spans="2:56" ht="180" customHeight="1" x14ac:dyDescent="0.25">
      <c r="B8" s="966" t="str">
        <f>'3-IDENTIFICACIÓN DEL RIESGO'!B11</f>
        <v>Direccionamiento Estratégico</v>
      </c>
      <c r="C8" s="970">
        <v>1</v>
      </c>
      <c r="D8" s="963" t="str">
        <f>'3-IDENTIFICACIÓN DEL RIESGO'!G11</f>
        <v>Aprobar planes no pertinentes a la entidad.</v>
      </c>
      <c r="E8" s="963" t="str">
        <f>'3-IDENTIFICACIÓN DEL RIESGO'!N11</f>
        <v>Estratégicos</v>
      </c>
      <c r="F8" s="963" t="str">
        <f>'3-IDENTIFICACIÓN DEL RIESGO'!H11</f>
        <v>Desconocimiento y/o interpretación inadecuada de la política pública para el sector rural.
Desconocimiento del contexto, del entorno y de la situación de la Agencia.
Desconocimiento de la normativa vigente relacionada con la Agencia.</v>
      </c>
      <c r="G8" s="963" t="str">
        <f>'3-IDENTIFICACIÓN DEL RIESGO'!L11</f>
        <v>Reprocesos. 
Retrasos en la entrega de resultados, informes y reportes.
Incumplimiento de metas.</v>
      </c>
      <c r="H8" s="965" t="str">
        <f>'4-VALORACIÓN DEL RIESGO'!Q10</f>
        <v>Posible</v>
      </c>
      <c r="I8" s="965" t="str">
        <f>'4-VALORACIÓN DEL RIESGO'!AA10</f>
        <v>Mayor</v>
      </c>
      <c r="J8" s="965" t="str">
        <f>'4-VALORACIÓN DEL RIESGO'!AB10</f>
        <v>Extremo</v>
      </c>
      <c r="K8" s="965" t="str">
        <f>'4-VALORACIÓN DEL RIESGO'!AC10</f>
        <v>Reducir</v>
      </c>
      <c r="L8" s="543" t="s">
        <v>69</v>
      </c>
      <c r="M8" s="544" t="str">
        <f>'5-CONTROLES'!M11</f>
        <v>Revisión y aprobación del Plan estrategico cuatrienal y de los Planes de Acción Anuales.</v>
      </c>
      <c r="N8" s="544" t="str">
        <f>'5-CONTROLES'!L11</f>
        <v>Acta de Sesión del Consejo Directivo</v>
      </c>
      <c r="O8" s="544" t="str">
        <f>'5-CONTROLES'!G11</f>
        <v>Consejo Dirtectivo</v>
      </c>
      <c r="P8" s="544" t="str">
        <f>'5-CONTROLES'!H11</f>
        <v>ANUAL</v>
      </c>
      <c r="Q8" s="968" t="s">
        <v>1651</v>
      </c>
      <c r="R8" s="544" t="str">
        <f>'5-CONTROLES'!AC11</f>
        <v>Fuerte</v>
      </c>
      <c r="S8" s="544" t="str">
        <f>'5-CONTROLES'!AD11</f>
        <v>Fuerte</v>
      </c>
      <c r="T8" s="544" t="str">
        <f>'5-CONTROLES'!AE11</f>
        <v>Fuerte</v>
      </c>
      <c r="U8" s="963" t="str">
        <f>'5-CONTROLES'!AI11</f>
        <v>Fuerte</v>
      </c>
      <c r="V8" s="964" t="str">
        <f>'5-CONTROLES'!AM11</f>
        <v>Rara Vez</v>
      </c>
      <c r="W8" s="964" t="str">
        <f>'5-CONTROLES'!AQ11</f>
        <v>Mayor</v>
      </c>
      <c r="X8" s="965" t="str">
        <f>'5-CONTROLES'!AR11</f>
        <v>Alto</v>
      </c>
      <c r="Y8" s="964" t="str">
        <f>'5-CONTROLES'!AT11</f>
        <v>Reducir</v>
      </c>
      <c r="Z8" s="969" t="s">
        <v>2035</v>
      </c>
      <c r="AA8" s="969" t="s">
        <v>1652</v>
      </c>
      <c r="AB8" s="184" t="s">
        <v>72</v>
      </c>
      <c r="AC8" s="545" t="s">
        <v>1715</v>
      </c>
      <c r="AD8" s="545" t="s">
        <v>716</v>
      </c>
      <c r="AE8" s="545" t="s">
        <v>1716</v>
      </c>
      <c r="AF8" s="546">
        <v>1</v>
      </c>
      <c r="AG8" s="281"/>
      <c r="AH8" s="281"/>
      <c r="AI8" s="281"/>
      <c r="AJ8" s="281"/>
      <c r="AK8" s="281"/>
      <c r="AL8" s="281"/>
      <c r="AM8" s="281"/>
      <c r="AN8" s="281"/>
      <c r="AO8" s="281">
        <v>1</v>
      </c>
      <c r="AP8" s="281"/>
      <c r="AQ8" s="281"/>
      <c r="AR8" s="281"/>
      <c r="AS8" s="281">
        <f>+SUM(AG8:AR8)</f>
        <v>1</v>
      </c>
      <c r="AT8" s="547" t="s">
        <v>2120</v>
      </c>
      <c r="AU8" s="548" t="s">
        <v>2121</v>
      </c>
    </row>
    <row r="9" spans="2:56" ht="180" hidden="1" customHeight="1" x14ac:dyDescent="0.25">
      <c r="B9" s="967"/>
      <c r="C9" s="758"/>
      <c r="D9" s="839"/>
      <c r="E9" s="839"/>
      <c r="F9" s="839"/>
      <c r="G9" s="839"/>
      <c r="H9" s="957"/>
      <c r="I9" s="957"/>
      <c r="J9" s="957"/>
      <c r="K9" s="957"/>
      <c r="L9" s="487" t="s">
        <v>353</v>
      </c>
      <c r="M9" s="516">
        <f>'5-CONTROLES'!M12</f>
        <v>0</v>
      </c>
      <c r="N9" s="516">
        <f>'5-CONTROLES'!L12</f>
        <v>0</v>
      </c>
      <c r="O9" s="516">
        <f>'5-CONTROLES'!G12</f>
        <v>0</v>
      </c>
      <c r="P9" s="516">
        <f>'5-CONTROLES'!H12</f>
        <v>0</v>
      </c>
      <c r="Q9" s="954"/>
      <c r="R9" s="516" t="str">
        <f>'5-CONTROLES'!AC12</f>
        <v>Débil</v>
      </c>
      <c r="S9" s="516">
        <f>'5-CONTROLES'!AD12</f>
        <v>0</v>
      </c>
      <c r="T9" s="516" t="str">
        <f>'5-CONTROLES'!AE12</f>
        <v>Débil</v>
      </c>
      <c r="U9" s="839"/>
      <c r="V9" s="956"/>
      <c r="W9" s="956"/>
      <c r="X9" s="957"/>
      <c r="Y9" s="956"/>
      <c r="Z9" s="953"/>
      <c r="AA9" s="953"/>
      <c r="AB9" s="515" t="s">
        <v>460</v>
      </c>
      <c r="AC9" s="488" t="s">
        <v>1717</v>
      </c>
      <c r="AD9" s="488" t="s">
        <v>716</v>
      </c>
      <c r="AE9" s="488" t="s">
        <v>1718</v>
      </c>
      <c r="AF9" s="520">
        <v>1</v>
      </c>
      <c r="AG9" s="513"/>
      <c r="AH9" s="513"/>
      <c r="AI9" s="513"/>
      <c r="AJ9" s="513"/>
      <c r="AK9" s="513"/>
      <c r="AL9" s="513"/>
      <c r="AM9" s="513">
        <v>1</v>
      </c>
      <c r="AN9" s="513"/>
      <c r="AO9" s="513"/>
      <c r="AP9" s="513"/>
      <c r="AQ9" s="513"/>
      <c r="AR9" s="513"/>
      <c r="AS9" s="513">
        <f t="shared" ref="AS9:AS71" si="0">+SUM(AG9:AR9)</f>
        <v>1</v>
      </c>
      <c r="AT9" s="514" t="s">
        <v>2122</v>
      </c>
      <c r="AU9" s="549" t="s">
        <v>2123</v>
      </c>
    </row>
    <row r="10" spans="2:56" ht="180" hidden="1" customHeight="1" x14ac:dyDescent="0.25">
      <c r="B10" s="967"/>
      <c r="C10" s="758"/>
      <c r="D10" s="839"/>
      <c r="E10" s="839"/>
      <c r="F10" s="839"/>
      <c r="G10" s="839"/>
      <c r="H10" s="957"/>
      <c r="I10" s="957"/>
      <c r="J10" s="957"/>
      <c r="K10" s="957"/>
      <c r="L10" s="487" t="s">
        <v>636</v>
      </c>
      <c r="M10" s="516">
        <f>'5-CONTROLES'!M13</f>
        <v>0</v>
      </c>
      <c r="N10" s="516">
        <f>'5-CONTROLES'!L13</f>
        <v>0</v>
      </c>
      <c r="O10" s="516">
        <f>'5-CONTROLES'!G13</f>
        <v>0</v>
      </c>
      <c r="P10" s="516">
        <f>'5-CONTROLES'!H13</f>
        <v>0</v>
      </c>
      <c r="Q10" s="954"/>
      <c r="R10" s="516" t="str">
        <f>'5-CONTROLES'!AC13</f>
        <v>Débil</v>
      </c>
      <c r="S10" s="516">
        <f>'5-CONTROLES'!AD13</f>
        <v>0</v>
      </c>
      <c r="T10" s="516" t="str">
        <f>'5-CONTROLES'!AE13</f>
        <v>Débil</v>
      </c>
      <c r="U10" s="839"/>
      <c r="V10" s="956"/>
      <c r="W10" s="956"/>
      <c r="X10" s="957"/>
      <c r="Y10" s="956"/>
      <c r="Z10" s="953"/>
      <c r="AA10" s="953"/>
      <c r="AB10" s="515" t="s">
        <v>637</v>
      </c>
      <c r="AC10" s="488" t="s">
        <v>1879</v>
      </c>
      <c r="AD10" s="488" t="s">
        <v>716</v>
      </c>
      <c r="AE10" s="488" t="s">
        <v>1880</v>
      </c>
      <c r="AF10" s="520">
        <v>1</v>
      </c>
      <c r="AG10" s="513"/>
      <c r="AH10" s="513"/>
      <c r="AI10" s="513"/>
      <c r="AJ10" s="513"/>
      <c r="AK10" s="513"/>
      <c r="AL10" s="513"/>
      <c r="AM10" s="513"/>
      <c r="AN10" s="513"/>
      <c r="AO10" s="513"/>
      <c r="AP10" s="513"/>
      <c r="AQ10" s="513"/>
      <c r="AR10" s="513">
        <v>1</v>
      </c>
      <c r="AS10" s="513">
        <f t="shared" si="0"/>
        <v>1</v>
      </c>
      <c r="AT10" s="514" t="s">
        <v>2124</v>
      </c>
      <c r="AU10" s="549" t="s">
        <v>2125</v>
      </c>
    </row>
    <row r="11" spans="2:56" ht="180" customHeight="1" x14ac:dyDescent="0.25">
      <c r="B11" s="967" t="str">
        <f>'3-IDENTIFICACIÓN DEL RIESGO'!B12</f>
        <v>Direccionamiento Estratégico</v>
      </c>
      <c r="C11" s="758">
        <v>2</v>
      </c>
      <c r="D11" s="839" t="str">
        <f>'3-IDENTIFICACIÓN DEL RIESGO'!G12</f>
        <v xml:space="preserve"> Inscribir proyectos de inversión no adecuados a las necesidades de la entidad.</v>
      </c>
      <c r="E11" s="839" t="str">
        <f>'3-IDENTIFICACIÓN DEL RIESGO'!N12</f>
        <v>Gerenciales</v>
      </c>
      <c r="F11" s="839" t="str">
        <f>'3-IDENTIFICACIÓN DEL RIESGO'!H12</f>
        <v xml:space="preserve">Desconocimiento de los cambios en las normas y procesos de MinHacienda y DNP relacionados con la planeación presupuestal
Desconocimiento de los cambios en las normas y procesos del MADR relacionados con parámetros sectoriales para la presentación de proyectos
Desconocimiento del procedimiento y de los instrumentos establecidos en la ANT para la formulación de proyectos de inversión por parte de las dependencias
Inadecuada definición de necesidades presupuestales por parte de las dependencias de la ANT
Inadecuada programación presupuestal de acuerdo al principio de especialidad presupuestal y el manual de clasificación de la inversión pública (Inversión-funcionamiento)
Desconocimiento del comportamiento de ejecución física y financiera de los proyectos para la proyección de recursos solicitados para vigencias posteriores
Exclusión de compromisos con comunidades en la estructuración del proyecto
Desarticulación de las metas e indicadores del proyecto con las metas e indicadores del PND y Plan Marco de Implementación </v>
      </c>
      <c r="G11" s="839" t="str">
        <f>'3-IDENTIFICACIÓN DEL RIESGO'!L12</f>
        <v>Dificultad por retrasos y devoluciones en el proceso verificación, viabilización y aprobación de los proyectos de inversión por parte del Ministerio de Agricultura y Desarrollo Rural y DNP. 
Recursos financieros insuficientes para el cumplimiento de los objetivos y metas
Limitación en la ejecución y alcance de los proyectos
Incorrecta destinación y ejecución de recursos de inversión 
Programación presupuestal y de metas en desacuerdo con la capacidad de ejecución de la entidad.
Incumplimiento de compromisos y metas sectoriales y nacionales</v>
      </c>
      <c r="H11" s="957" t="str">
        <f>'4-VALORACIÓN DEL RIESGO'!Q11</f>
        <v>Probable</v>
      </c>
      <c r="I11" s="957" t="str">
        <f>'4-VALORACIÓN DEL RIESGO'!AA11</f>
        <v>Catastrófico</v>
      </c>
      <c r="J11" s="957" t="str">
        <f>'4-VALORACIÓN DEL RIESGO'!AB11</f>
        <v>Extremo</v>
      </c>
      <c r="K11" s="957" t="str">
        <f>'4-VALORACIÓN DEL RIESGO'!AC11</f>
        <v>Reducir</v>
      </c>
      <c r="L11" s="487" t="s">
        <v>68</v>
      </c>
      <c r="M11" s="516" t="str">
        <f>'5-CONTROLES'!M14</f>
        <v xml:space="preserve">Revisar el proyecto de Inversión </v>
      </c>
      <c r="N11" s="516" t="str">
        <f>'5-CONTROLES'!L14</f>
        <v>Proyecto de inversión con observaciones</v>
      </c>
      <c r="O11" s="516" t="str">
        <f>'5-CONTROLES'!G14</f>
        <v>Oficina De Planeación</v>
      </c>
      <c r="P11" s="516" t="str">
        <f>'5-CONTROLES'!H14</f>
        <v>DIARIO</v>
      </c>
      <c r="Q11" s="954" t="s">
        <v>1480</v>
      </c>
      <c r="R11" s="516" t="str">
        <f>'5-CONTROLES'!AC14</f>
        <v>Fuerte</v>
      </c>
      <c r="S11" s="516" t="str">
        <f>'5-CONTROLES'!AD14</f>
        <v>Fuerte</v>
      </c>
      <c r="T11" s="516" t="str">
        <f>'5-CONTROLES'!AE14</f>
        <v>Fuerte</v>
      </c>
      <c r="U11" s="839" t="str">
        <f>'5-CONTROLES'!AI14</f>
        <v>Fuerte</v>
      </c>
      <c r="V11" s="956" t="str">
        <f>'5-CONTROLES'!AM14</f>
        <v>Improbable</v>
      </c>
      <c r="W11" s="956" t="str">
        <f>'5-CONTROLES'!AQ14</f>
        <v>Catastrófico</v>
      </c>
      <c r="X11" s="957" t="str">
        <f>'5-CONTROLES'!AR14</f>
        <v>Extremo</v>
      </c>
      <c r="Y11" s="956" t="str">
        <f>'5-CONTROLES'!AT14</f>
        <v>Reducir</v>
      </c>
      <c r="Z11" s="953" t="s">
        <v>1877</v>
      </c>
      <c r="AA11" s="953" t="s">
        <v>1878</v>
      </c>
      <c r="AB11" s="515" t="s">
        <v>73</v>
      </c>
      <c r="AC11" s="488" t="s">
        <v>1481</v>
      </c>
      <c r="AD11" s="488" t="s">
        <v>716</v>
      </c>
      <c r="AE11" s="488" t="s">
        <v>1483</v>
      </c>
      <c r="AF11" s="520">
        <v>1</v>
      </c>
      <c r="AG11" s="513"/>
      <c r="AH11" s="513"/>
      <c r="AI11" s="513"/>
      <c r="AJ11" s="513"/>
      <c r="AK11" s="513"/>
      <c r="AL11" s="513"/>
      <c r="AM11" s="513"/>
      <c r="AN11" s="513"/>
      <c r="AO11" s="513"/>
      <c r="AP11" s="513"/>
      <c r="AQ11" s="513">
        <v>1</v>
      </c>
      <c r="AR11" s="513"/>
      <c r="AS11" s="513">
        <f t="shared" si="0"/>
        <v>1</v>
      </c>
      <c r="AT11" s="514" t="s">
        <v>2126</v>
      </c>
      <c r="AU11" s="549"/>
    </row>
    <row r="12" spans="2:56" ht="180" customHeight="1" x14ac:dyDescent="0.25">
      <c r="B12" s="967"/>
      <c r="C12" s="758"/>
      <c r="D12" s="839"/>
      <c r="E12" s="839"/>
      <c r="F12" s="839"/>
      <c r="G12" s="839"/>
      <c r="H12" s="957"/>
      <c r="I12" s="957"/>
      <c r="J12" s="957"/>
      <c r="K12" s="957"/>
      <c r="L12" s="487" t="s">
        <v>354</v>
      </c>
      <c r="M12" s="516" t="str">
        <f>'5-CONTROLES'!M15</f>
        <v>Realizar control de formulación</v>
      </c>
      <c r="N12" s="516" t="str">
        <f>'5-CONTROLES'!L15</f>
        <v>Proyecto de inversión con observaciones</v>
      </c>
      <c r="O12" s="516" t="str">
        <f>'5-CONTROLES'!G15</f>
        <v>Oficina De Planeación</v>
      </c>
      <c r="P12" s="516" t="str">
        <f>'5-CONTROLES'!H15</f>
        <v>DIARIO</v>
      </c>
      <c r="Q12" s="954"/>
      <c r="R12" s="516" t="str">
        <f>'5-CONTROLES'!AC15</f>
        <v>Fuerte</v>
      </c>
      <c r="S12" s="516" t="str">
        <f>'5-CONTROLES'!AD15</f>
        <v>Fuerte</v>
      </c>
      <c r="T12" s="516" t="str">
        <f>'5-CONTROLES'!AE15</f>
        <v>Fuerte</v>
      </c>
      <c r="U12" s="839"/>
      <c r="V12" s="956"/>
      <c r="W12" s="956"/>
      <c r="X12" s="957"/>
      <c r="Y12" s="956"/>
      <c r="Z12" s="953"/>
      <c r="AA12" s="953"/>
      <c r="AB12" s="515" t="s">
        <v>461</v>
      </c>
      <c r="AC12" s="488" t="s">
        <v>1482</v>
      </c>
      <c r="AD12" s="488" t="s">
        <v>716</v>
      </c>
      <c r="AE12" s="488" t="s">
        <v>1975</v>
      </c>
      <c r="AF12" s="520">
        <v>30</v>
      </c>
      <c r="AG12" s="513"/>
      <c r="AH12" s="513"/>
      <c r="AI12" s="513"/>
      <c r="AJ12" s="513"/>
      <c r="AK12" s="513">
        <v>35</v>
      </c>
      <c r="AL12" s="513"/>
      <c r="AM12" s="513"/>
      <c r="AN12" s="513"/>
      <c r="AO12" s="513"/>
      <c r="AP12" s="513"/>
      <c r="AQ12" s="513"/>
      <c r="AR12" s="513"/>
      <c r="AS12" s="513">
        <f t="shared" si="0"/>
        <v>35</v>
      </c>
      <c r="AT12" s="514" t="s">
        <v>2127</v>
      </c>
      <c r="AU12" s="549" t="s">
        <v>2128</v>
      </c>
    </row>
    <row r="13" spans="2:56" ht="180" hidden="1" customHeight="1" x14ac:dyDescent="0.25">
      <c r="B13" s="967"/>
      <c r="C13" s="758"/>
      <c r="D13" s="839"/>
      <c r="E13" s="839"/>
      <c r="F13" s="839"/>
      <c r="G13" s="839"/>
      <c r="H13" s="957"/>
      <c r="I13" s="957"/>
      <c r="J13" s="957"/>
      <c r="K13" s="957"/>
      <c r="L13" s="487" t="s">
        <v>638</v>
      </c>
      <c r="M13" s="516">
        <f>'5-CONTROLES'!M16</f>
        <v>0</v>
      </c>
      <c r="N13" s="516">
        <f>'5-CONTROLES'!L16</f>
        <v>0</v>
      </c>
      <c r="O13" s="516">
        <f>'5-CONTROLES'!G16</f>
        <v>0</v>
      </c>
      <c r="P13" s="516">
        <f>'5-CONTROLES'!H16</f>
        <v>0</v>
      </c>
      <c r="Q13" s="954"/>
      <c r="R13" s="516" t="str">
        <f>'5-CONTROLES'!AC16</f>
        <v>Débil</v>
      </c>
      <c r="S13" s="516">
        <f>'5-CONTROLES'!AD16</f>
        <v>0</v>
      </c>
      <c r="T13" s="516" t="str">
        <f>'5-CONTROLES'!AE16</f>
        <v>Débil</v>
      </c>
      <c r="U13" s="839"/>
      <c r="V13" s="956"/>
      <c r="W13" s="956"/>
      <c r="X13" s="957"/>
      <c r="Y13" s="956"/>
      <c r="Z13" s="953"/>
      <c r="AA13" s="953"/>
      <c r="AB13" s="515" t="s">
        <v>642</v>
      </c>
      <c r="AC13" s="488" t="s">
        <v>1881</v>
      </c>
      <c r="AD13" s="488" t="s">
        <v>716</v>
      </c>
      <c r="AE13" s="488" t="s">
        <v>1484</v>
      </c>
      <c r="AF13" s="489">
        <v>1</v>
      </c>
      <c r="AG13" s="521"/>
      <c r="AH13" s="521"/>
      <c r="AI13" s="521"/>
      <c r="AJ13" s="521">
        <v>1</v>
      </c>
      <c r="AK13" s="521"/>
      <c r="AL13" s="521"/>
      <c r="AM13" s="521"/>
      <c r="AN13" s="521"/>
      <c r="AO13" s="521"/>
      <c r="AP13" s="521"/>
      <c r="AQ13" s="521"/>
      <c r="AR13" s="521"/>
      <c r="AS13" s="521">
        <f t="shared" si="0"/>
        <v>1</v>
      </c>
      <c r="AT13" s="514" t="s">
        <v>2129</v>
      </c>
      <c r="AU13" s="549" t="s">
        <v>2130</v>
      </c>
    </row>
    <row r="14" spans="2:56" ht="180" customHeight="1" x14ac:dyDescent="0.25">
      <c r="B14" s="967" t="str">
        <f>'3-IDENTIFICACIÓN DEL RIESGO'!B13</f>
        <v>Direccionamiento Estratégico</v>
      </c>
      <c r="C14" s="758">
        <v>3</v>
      </c>
      <c r="D14" s="839" t="str">
        <f>'3-IDENTIFICACIÓN DEL RIESGO'!G13</f>
        <v>Planeación inoportuna de cada vigencia</v>
      </c>
      <c r="E14" s="839" t="str">
        <f>'3-IDENTIFICACIÓN DEL RIESGO'!N13</f>
        <v>Gerenciales</v>
      </c>
      <c r="F14" s="839" t="str">
        <f>'3-IDENTIFICACIÓN DEL RIESGO'!H13</f>
        <v xml:space="preserve">Falta de coordinación de la oficina de planeación con los responsables de la planeación de cada dependencia. 
Documentación de referencia desactualizada.
Herramientas tecnológicas inadecuadas.
Diferencia en interpretaciones de lineamientos. </v>
      </c>
      <c r="G14" s="839" t="str">
        <f>'3-IDENTIFICACIÓN DEL RIESGO'!L13</f>
        <v xml:space="preserve">Retrasos en las metas y compromisos institucionales. 
Retrasos en la ejecución de los proyectos. 
Pérdida de imagen institucional. </v>
      </c>
      <c r="H14" s="957" t="str">
        <f>'4-VALORACIÓN DEL RIESGO'!Q12</f>
        <v>Posible</v>
      </c>
      <c r="I14" s="957" t="str">
        <f>'4-VALORACIÓN DEL RIESGO'!AA12</f>
        <v>Mayor</v>
      </c>
      <c r="J14" s="957" t="str">
        <f>'4-VALORACIÓN DEL RIESGO'!AB12</f>
        <v>Extremo</v>
      </c>
      <c r="K14" s="957" t="str">
        <f>'4-VALORACIÓN DEL RIESGO'!AC12</f>
        <v>Reducir</v>
      </c>
      <c r="L14" s="487" t="s">
        <v>70</v>
      </c>
      <c r="M14" s="516" t="str">
        <f>'5-CONTROLES'!M17</f>
        <v>Preaprobar Plan de Acción Anual Institucional</v>
      </c>
      <c r="N14" s="516" t="str">
        <f>'5-CONTROLES'!L17</f>
        <v>Comunicación con solicituyd de ajustes</v>
      </c>
      <c r="O14" s="516" t="str">
        <f>'5-CONTROLES'!G17</f>
        <v>Oficina de Planeación</v>
      </c>
      <c r="P14" s="516" t="str">
        <f>'5-CONTROLES'!H17</f>
        <v>ANUAL</v>
      </c>
      <c r="Q14" s="954" t="s">
        <v>1712</v>
      </c>
      <c r="R14" s="516" t="str">
        <f>'5-CONTROLES'!AC17</f>
        <v>Fuerte</v>
      </c>
      <c r="S14" s="516" t="str">
        <f>'5-CONTROLES'!AD17</f>
        <v>Fuerte</v>
      </c>
      <c r="T14" s="516" t="str">
        <f>'5-CONTROLES'!AE17</f>
        <v>Fuerte</v>
      </c>
      <c r="U14" s="839" t="str">
        <f>'5-CONTROLES'!AI17</f>
        <v>Moderado</v>
      </c>
      <c r="V14" s="956" t="str">
        <f>'5-CONTROLES'!AM17</f>
        <v>Improbable</v>
      </c>
      <c r="W14" s="956" t="str">
        <f>'5-CONTROLES'!AQ17</f>
        <v>Mayor</v>
      </c>
      <c r="X14" s="957" t="str">
        <f>'5-CONTROLES'!AR17</f>
        <v>Alto</v>
      </c>
      <c r="Y14" s="956" t="str">
        <f>'5-CONTROLES'!AT17</f>
        <v>Reducir</v>
      </c>
      <c r="Z14" s="953" t="s">
        <v>1713</v>
      </c>
      <c r="AA14" s="953" t="s">
        <v>1714</v>
      </c>
      <c r="AB14" s="515" t="s">
        <v>74</v>
      </c>
      <c r="AC14" s="488" t="s">
        <v>1976</v>
      </c>
      <c r="AD14" s="488" t="s">
        <v>716</v>
      </c>
      <c r="AE14" s="488" t="s">
        <v>1977</v>
      </c>
      <c r="AF14" s="520">
        <v>1</v>
      </c>
      <c r="AG14" s="513"/>
      <c r="AH14" s="513"/>
      <c r="AI14" s="513"/>
      <c r="AJ14" s="513"/>
      <c r="AK14" s="513"/>
      <c r="AL14" s="513"/>
      <c r="AM14" s="513"/>
      <c r="AN14" s="513"/>
      <c r="AO14" s="513"/>
      <c r="AP14" s="513">
        <v>1</v>
      </c>
      <c r="AQ14" s="513"/>
      <c r="AR14" s="513"/>
      <c r="AS14" s="513">
        <f t="shared" si="0"/>
        <v>1</v>
      </c>
      <c r="AT14" s="514" t="s">
        <v>2131</v>
      </c>
      <c r="AU14" s="549" t="s">
        <v>2132</v>
      </c>
    </row>
    <row r="15" spans="2:56" ht="180" customHeight="1" x14ac:dyDescent="0.25">
      <c r="B15" s="967"/>
      <c r="C15" s="758"/>
      <c r="D15" s="839"/>
      <c r="E15" s="839"/>
      <c r="F15" s="839"/>
      <c r="G15" s="839"/>
      <c r="H15" s="957"/>
      <c r="I15" s="957"/>
      <c r="J15" s="957"/>
      <c r="K15" s="957"/>
      <c r="L15" s="487" t="s">
        <v>71</v>
      </c>
      <c r="M15" s="516" t="str">
        <f>'5-CONTROLES'!M18</f>
        <v>Revisión por parte de los enlaces de la oficina de Planeación con las dependencias.</v>
      </c>
      <c r="N15" s="516" t="str">
        <f>'5-CONTROLES'!L18</f>
        <v>Comunicaciones</v>
      </c>
      <c r="O15" s="516" t="str">
        <f>'5-CONTROLES'!G18</f>
        <v>Oficina de Planeación</v>
      </c>
      <c r="P15" s="516" t="str">
        <f>'5-CONTROLES'!H18</f>
        <v>ANUAL</v>
      </c>
      <c r="Q15" s="954"/>
      <c r="R15" s="516" t="str">
        <f>'5-CONTROLES'!AC18</f>
        <v>Débil</v>
      </c>
      <c r="S15" s="516" t="str">
        <f>'5-CONTROLES'!AD18</f>
        <v>Moderado</v>
      </c>
      <c r="T15" s="516" t="str">
        <f>'5-CONTROLES'!AE18</f>
        <v>Débil</v>
      </c>
      <c r="U15" s="839"/>
      <c r="V15" s="956"/>
      <c r="W15" s="956"/>
      <c r="X15" s="957"/>
      <c r="Y15" s="956"/>
      <c r="Z15" s="953"/>
      <c r="AA15" s="953"/>
      <c r="AB15" s="515" t="s">
        <v>75</v>
      </c>
      <c r="AC15" s="488" t="s">
        <v>1882</v>
      </c>
      <c r="AD15" s="488" t="s">
        <v>716</v>
      </c>
      <c r="AE15" s="488" t="s">
        <v>1883</v>
      </c>
      <c r="AF15" s="489">
        <v>1</v>
      </c>
      <c r="AG15" s="521"/>
      <c r="AH15" s="521"/>
      <c r="AI15" s="521"/>
      <c r="AJ15" s="521">
        <v>0.1111</v>
      </c>
      <c r="AK15" s="521">
        <v>0.1111</v>
      </c>
      <c r="AL15" s="521">
        <v>0.1111</v>
      </c>
      <c r="AM15" s="521">
        <v>0.1111</v>
      </c>
      <c r="AN15" s="521">
        <v>0.1111</v>
      </c>
      <c r="AO15" s="521">
        <v>0.1111</v>
      </c>
      <c r="AP15" s="521">
        <v>0.1111</v>
      </c>
      <c r="AQ15" s="521">
        <v>0.1111</v>
      </c>
      <c r="AR15" s="521">
        <v>0.1111</v>
      </c>
      <c r="AS15" s="521">
        <f t="shared" si="0"/>
        <v>0.9998999999999999</v>
      </c>
      <c r="AT15" s="522" t="s">
        <v>2133</v>
      </c>
      <c r="AU15" s="550"/>
    </row>
    <row r="16" spans="2:56" ht="180" customHeight="1" x14ac:dyDescent="0.25">
      <c r="B16" s="967"/>
      <c r="C16" s="758"/>
      <c r="D16" s="839"/>
      <c r="E16" s="839"/>
      <c r="F16" s="839"/>
      <c r="G16" s="839"/>
      <c r="H16" s="957"/>
      <c r="I16" s="957"/>
      <c r="J16" s="957"/>
      <c r="K16" s="957"/>
      <c r="L16" s="487" t="s">
        <v>639</v>
      </c>
      <c r="M16" s="516" t="str">
        <f>'5-CONTROLES'!M19</f>
        <v>Revisar Plan de Acción Anual por cada dependencia.</v>
      </c>
      <c r="N16" s="516" t="str">
        <f>'5-CONTROLES'!L19</f>
        <v>Comunicación con solicituyd de ajustes</v>
      </c>
      <c r="O16" s="516" t="str">
        <f>'5-CONTROLES'!G19</f>
        <v>Oficina de Planeación</v>
      </c>
      <c r="P16" s="516" t="str">
        <f>'5-CONTROLES'!H19</f>
        <v>ANUAL</v>
      </c>
      <c r="Q16" s="954"/>
      <c r="R16" s="516" t="str">
        <f>'5-CONTROLES'!AC19</f>
        <v>Fuerte</v>
      </c>
      <c r="S16" s="516" t="str">
        <f>'5-CONTROLES'!AD19</f>
        <v>Fuerte</v>
      </c>
      <c r="T16" s="516" t="str">
        <f>'5-CONTROLES'!AE19</f>
        <v>Fuerte</v>
      </c>
      <c r="U16" s="839"/>
      <c r="V16" s="956"/>
      <c r="W16" s="956"/>
      <c r="X16" s="957"/>
      <c r="Y16" s="956"/>
      <c r="Z16" s="953"/>
      <c r="AA16" s="953"/>
      <c r="AB16" s="515" t="s">
        <v>643</v>
      </c>
      <c r="AC16" s="488"/>
      <c r="AD16" s="488"/>
      <c r="AE16" s="488"/>
      <c r="AF16" s="520"/>
      <c r="AG16" s="513"/>
      <c r="AH16" s="513"/>
      <c r="AI16" s="513"/>
      <c r="AJ16" s="513"/>
      <c r="AK16" s="513"/>
      <c r="AL16" s="513"/>
      <c r="AM16" s="513"/>
      <c r="AN16" s="513"/>
      <c r="AO16" s="513"/>
      <c r="AP16" s="513"/>
      <c r="AQ16" s="513"/>
      <c r="AR16" s="513"/>
      <c r="AS16" s="513"/>
      <c r="AT16" s="514"/>
      <c r="AU16" s="549"/>
    </row>
    <row r="17" spans="2:47" ht="180" customHeight="1" x14ac:dyDescent="0.25">
      <c r="B17" s="967" t="str">
        <f>'3-IDENTIFICACIÓN DEL RIESGO'!B14</f>
        <v>Direccionamiento Estratégico</v>
      </c>
      <c r="C17" s="758">
        <v>4</v>
      </c>
      <c r="D17" s="839" t="str">
        <f>'3-IDENTIFICACIÓN DEL RIESGO'!G14</f>
        <v>Reporte de información no pertinente a las necesidades de la Dirección General.</v>
      </c>
      <c r="E17" s="839" t="str">
        <f>'3-IDENTIFICACIÓN DEL RIESGO'!N14</f>
        <v>Gerenciales</v>
      </c>
      <c r="F17" s="839" t="str">
        <f>'3-IDENTIFICACIÓN DEL RIESGO'!H14</f>
        <v xml:space="preserve">Desconocimiento de las dependencias en metodologías para reporte de indicadores.
Sistemas de información no unificados
Falta definición de roles y responsabilidades entre las dependencias para el reporte  de indicadores
Falta de criterios explícitos para el reporte de los indicadores
</v>
      </c>
      <c r="G17" s="839" t="str">
        <f>'3-IDENTIFICACIÓN DEL RIESGO'!L14</f>
        <v>Uso de información no pertinente o inconsistente 
para la toma de decisiones.
Reprocesos en el reporte de indicadores.
Recepción negativa de entes externos frente a la 
confiabilidad de las cifras.</v>
      </c>
      <c r="H17" s="957" t="str">
        <f>'4-VALORACIÓN DEL RIESGO'!Q13</f>
        <v>Probable</v>
      </c>
      <c r="I17" s="957" t="str">
        <f>'4-VALORACIÓN DEL RIESGO'!AA13</f>
        <v>Catastrófico</v>
      </c>
      <c r="J17" s="957" t="str">
        <f>'4-VALORACIÓN DEL RIESGO'!AB13</f>
        <v>Extremo</v>
      </c>
      <c r="K17" s="957" t="str">
        <f>'4-VALORACIÓN DEL RIESGO'!AC13</f>
        <v>Reducir</v>
      </c>
      <c r="L17" s="487" t="s">
        <v>76</v>
      </c>
      <c r="M17" s="516" t="str">
        <f>'5-CONTROLES'!M20</f>
        <v>Aprobar Indicadores</v>
      </c>
      <c r="N17" s="516" t="str">
        <f>'5-CONTROLES'!L20</f>
        <v>Comunicaciones</v>
      </c>
      <c r="O17" s="516" t="str">
        <f>'5-CONTROLES'!G20</f>
        <v>Dependencias ANT</v>
      </c>
      <c r="P17" s="516" t="str">
        <f>'5-CONTROLES'!H20</f>
        <v>DIARIO</v>
      </c>
      <c r="Q17" s="954" t="s">
        <v>1719</v>
      </c>
      <c r="R17" s="516" t="str">
        <f>'5-CONTROLES'!AC20</f>
        <v>Fuerte</v>
      </c>
      <c r="S17" s="516" t="str">
        <f>'5-CONTROLES'!AD20</f>
        <v>Fuerte</v>
      </c>
      <c r="T17" s="516" t="str">
        <f>'5-CONTROLES'!AE20</f>
        <v>Fuerte</v>
      </c>
      <c r="U17" s="839" t="str">
        <f>'5-CONTROLES'!AI20</f>
        <v>Fuerte</v>
      </c>
      <c r="V17" s="956" t="str">
        <f>'5-CONTROLES'!AM20</f>
        <v>Improbable</v>
      </c>
      <c r="W17" s="956" t="str">
        <f>'5-CONTROLES'!AQ20</f>
        <v>Catastrófico</v>
      </c>
      <c r="X17" s="957" t="str">
        <f>'5-CONTROLES'!AR20</f>
        <v>Extremo</v>
      </c>
      <c r="Y17" s="956" t="str">
        <f>'5-CONTROLES'!AT20</f>
        <v>Reducir</v>
      </c>
      <c r="Z17" s="953" t="s">
        <v>1720</v>
      </c>
      <c r="AA17" s="953" t="s">
        <v>1721</v>
      </c>
      <c r="AB17" s="515" t="s">
        <v>77</v>
      </c>
      <c r="AC17" s="488" t="s">
        <v>1724</v>
      </c>
      <c r="AD17" s="488" t="s">
        <v>716</v>
      </c>
      <c r="AE17" s="488" t="s">
        <v>1725</v>
      </c>
      <c r="AF17" s="520">
        <v>1</v>
      </c>
      <c r="AG17" s="513"/>
      <c r="AH17" s="513"/>
      <c r="AI17" s="513"/>
      <c r="AJ17" s="513"/>
      <c r="AK17" s="513"/>
      <c r="AL17" s="513"/>
      <c r="AM17" s="513"/>
      <c r="AN17" s="513"/>
      <c r="AO17" s="513"/>
      <c r="AP17" s="513"/>
      <c r="AQ17" s="513"/>
      <c r="AR17" s="513">
        <v>1</v>
      </c>
      <c r="AS17" s="513">
        <f t="shared" si="0"/>
        <v>1</v>
      </c>
      <c r="AT17" s="514" t="s">
        <v>2134</v>
      </c>
      <c r="AU17" s="549" t="s">
        <v>2135</v>
      </c>
    </row>
    <row r="18" spans="2:47" ht="180" customHeight="1" x14ac:dyDescent="0.25">
      <c r="B18" s="967"/>
      <c r="C18" s="758"/>
      <c r="D18" s="839"/>
      <c r="E18" s="839"/>
      <c r="F18" s="839"/>
      <c r="G18" s="839"/>
      <c r="H18" s="957"/>
      <c r="I18" s="957"/>
      <c r="J18" s="957"/>
      <c r="K18" s="957"/>
      <c r="L18" s="487" t="s">
        <v>355</v>
      </c>
      <c r="M18" s="516" t="str">
        <f>'5-CONTROLES'!M21</f>
        <v>Revisión de Indicadores al Cuadro de Mando</v>
      </c>
      <c r="N18" s="516" t="str">
        <f>'5-CONTROLES'!L21</f>
        <v>Comunicaciones</v>
      </c>
      <c r="O18" s="516" t="str">
        <f>'5-CONTROLES'!G21</f>
        <v>Oficina de Planeación</v>
      </c>
      <c r="P18" s="516" t="str">
        <f>'5-CONTROLES'!H21</f>
        <v>DIARIO</v>
      </c>
      <c r="Q18" s="954"/>
      <c r="R18" s="516" t="str">
        <f>'5-CONTROLES'!AC21</f>
        <v>Fuerte</v>
      </c>
      <c r="S18" s="516" t="str">
        <f>'5-CONTROLES'!AD21</f>
        <v>Fuerte</v>
      </c>
      <c r="T18" s="516" t="str">
        <f>'5-CONTROLES'!AE21</f>
        <v>Fuerte</v>
      </c>
      <c r="U18" s="839"/>
      <c r="V18" s="956"/>
      <c r="W18" s="956"/>
      <c r="X18" s="957"/>
      <c r="Y18" s="956"/>
      <c r="Z18" s="953"/>
      <c r="AA18" s="953"/>
      <c r="AB18" s="515" t="s">
        <v>462</v>
      </c>
      <c r="AC18" s="488"/>
      <c r="AD18" s="488"/>
      <c r="AE18" s="488"/>
      <c r="AF18" s="520"/>
      <c r="AG18" s="513"/>
      <c r="AH18" s="513"/>
      <c r="AI18" s="513"/>
      <c r="AJ18" s="513"/>
      <c r="AK18" s="513"/>
      <c r="AL18" s="513"/>
      <c r="AM18" s="513"/>
      <c r="AN18" s="513"/>
      <c r="AO18" s="513"/>
      <c r="AP18" s="513"/>
      <c r="AQ18" s="513"/>
      <c r="AR18" s="513"/>
      <c r="AS18" s="513"/>
      <c r="AT18" s="514"/>
      <c r="AU18" s="549"/>
    </row>
    <row r="19" spans="2:47" ht="180" customHeight="1" x14ac:dyDescent="0.25">
      <c r="B19" s="967"/>
      <c r="C19" s="758"/>
      <c r="D19" s="839"/>
      <c r="E19" s="839"/>
      <c r="F19" s="839"/>
      <c r="G19" s="839"/>
      <c r="H19" s="957"/>
      <c r="I19" s="957"/>
      <c r="J19" s="957"/>
      <c r="K19" s="957"/>
      <c r="L19" s="487" t="s">
        <v>644</v>
      </c>
      <c r="M19" s="516" t="str">
        <f>'5-CONTROLES'!M22</f>
        <v>Revisar el Cuadro de Mando para ajustes o actualización</v>
      </c>
      <c r="N19" s="516" t="str">
        <f>'5-CONTROLES'!L22</f>
        <v>Comunicaciones</v>
      </c>
      <c r="O19" s="516" t="str">
        <f>'5-CONTROLES'!G22</f>
        <v>Oficina de Planeación</v>
      </c>
      <c r="P19" s="516" t="str">
        <f>'5-CONTROLES'!H22</f>
        <v>MENSUAL</v>
      </c>
      <c r="Q19" s="954"/>
      <c r="R19" s="516" t="str">
        <f>'5-CONTROLES'!AC22</f>
        <v>Fuerte</v>
      </c>
      <c r="S19" s="516" t="str">
        <f>'5-CONTROLES'!AD22</f>
        <v>Fuerte</v>
      </c>
      <c r="T19" s="516" t="str">
        <f>'5-CONTROLES'!AE22</f>
        <v>Fuerte</v>
      </c>
      <c r="U19" s="839"/>
      <c r="V19" s="956"/>
      <c r="W19" s="956"/>
      <c r="X19" s="957"/>
      <c r="Y19" s="956"/>
      <c r="Z19" s="953"/>
      <c r="AA19" s="953"/>
      <c r="AB19" s="515" t="s">
        <v>717</v>
      </c>
      <c r="AC19" s="488"/>
      <c r="AD19" s="488"/>
      <c r="AE19" s="488"/>
      <c r="AF19" s="520"/>
      <c r="AG19" s="513"/>
      <c r="AH19" s="513"/>
      <c r="AI19" s="513"/>
      <c r="AJ19" s="513"/>
      <c r="AK19" s="513"/>
      <c r="AL19" s="513"/>
      <c r="AM19" s="513"/>
      <c r="AN19" s="513"/>
      <c r="AO19" s="513"/>
      <c r="AP19" s="513"/>
      <c r="AQ19" s="513"/>
      <c r="AR19" s="513"/>
      <c r="AS19" s="513"/>
      <c r="AT19" s="514"/>
      <c r="AU19" s="549"/>
    </row>
    <row r="20" spans="2:47" ht="180" customHeight="1" x14ac:dyDescent="0.25">
      <c r="B20" s="967" t="str">
        <f>'3-IDENTIFICACIÓN DEL RIESGO'!B15</f>
        <v>Comunicación y Gestión con Grupos de Interés.</v>
      </c>
      <c r="C20" s="758">
        <v>5</v>
      </c>
      <c r="D20" s="839" t="str">
        <f>'3-IDENTIFICACIÓN DEL RIESGO'!G15</f>
        <v>Dar información imprecisa o errónea a la ciudadanía a través de cualquier medio de comunicación por parte de  personas autorizadas y NO autorizadas.</v>
      </c>
      <c r="E20" s="839" t="str">
        <f>'3-IDENTIFICACIÓN DEL RIESGO'!N15</f>
        <v>De imagen o reputacional</v>
      </c>
      <c r="F20" s="839" t="str">
        <f>'3-IDENTIFICACIÓN DEL RIESGO'!H15</f>
        <v>Deficiente generación de información interna.
Deficiencia en la elaboración y consolidación de los informes de gestión.
Falta de directrices sobre canal único de comunicación.</v>
      </c>
      <c r="G20" s="839" t="str">
        <f>'3-IDENTIFICACIÓN DEL RIESGO'!L15</f>
        <v>Pérdida de credibilidad y mala imagen institucional</v>
      </c>
      <c r="H20" s="957" t="str">
        <f>'4-VALORACIÓN DEL RIESGO'!Q14</f>
        <v>Probable</v>
      </c>
      <c r="I20" s="957" t="str">
        <f>'4-VALORACIÓN DEL RIESGO'!AA14</f>
        <v>Mayor</v>
      </c>
      <c r="J20" s="957" t="str">
        <f>'4-VALORACIÓN DEL RIESGO'!AB14</f>
        <v>Extremo</v>
      </c>
      <c r="K20" s="957" t="str">
        <f>'4-VALORACIÓN DEL RIESGO'!AC14</f>
        <v>Reducir</v>
      </c>
      <c r="L20" s="487" t="s">
        <v>78</v>
      </c>
      <c r="M20" s="516" t="str">
        <f>'5-CONTROLES'!M23</f>
        <v>Revisión y aprobación de mensajes y boletines de prensa.</v>
      </c>
      <c r="N20" s="516" t="str">
        <f>'5-CONTROLES'!L23</f>
        <v>Proyectos de mensajes o boletines con control de cambios</v>
      </c>
      <c r="O20" s="516" t="str">
        <f>'5-CONTROLES'!G23</f>
        <v>Equipo de comunicaciones</v>
      </c>
      <c r="P20" s="516" t="str">
        <f>'5-CONTROLES'!H23</f>
        <v>DIARIO</v>
      </c>
      <c r="Q20" s="954" t="s">
        <v>1978</v>
      </c>
      <c r="R20" s="516" t="str">
        <f>'5-CONTROLES'!AC23</f>
        <v>Fuerte</v>
      </c>
      <c r="S20" s="516" t="str">
        <f>'5-CONTROLES'!AD23</f>
        <v>Fuerte</v>
      </c>
      <c r="T20" s="516" t="str">
        <f>'5-CONTROLES'!AE23</f>
        <v>Fuerte</v>
      </c>
      <c r="U20" s="839" t="str">
        <f>'5-CONTROLES'!AI23</f>
        <v>Fuerte</v>
      </c>
      <c r="V20" s="956" t="str">
        <f>'5-CONTROLES'!AM23</f>
        <v>Improbable</v>
      </c>
      <c r="W20" s="956" t="str">
        <f>'5-CONTROLES'!AQ23</f>
        <v>Mayor</v>
      </c>
      <c r="X20" s="957" t="str">
        <f>'5-CONTROLES'!AR23</f>
        <v>Alto</v>
      </c>
      <c r="Y20" s="956" t="str">
        <f>'5-CONTROLES'!AT23</f>
        <v>Reducir</v>
      </c>
      <c r="Z20" s="953" t="s">
        <v>1979</v>
      </c>
      <c r="AA20" s="953" t="s">
        <v>1726</v>
      </c>
      <c r="AB20" s="515" t="s">
        <v>80</v>
      </c>
      <c r="AC20" s="488" t="s">
        <v>1980</v>
      </c>
      <c r="AD20" s="488" t="s">
        <v>2083</v>
      </c>
      <c r="AE20" s="488" t="s">
        <v>1981</v>
      </c>
      <c r="AF20" s="520">
        <v>1</v>
      </c>
      <c r="AG20" s="513"/>
      <c r="AH20" s="513"/>
      <c r="AI20" s="513"/>
      <c r="AJ20" s="513"/>
      <c r="AK20" s="513"/>
      <c r="AL20" s="513"/>
      <c r="AM20" s="513"/>
      <c r="AN20" s="513">
        <v>1</v>
      </c>
      <c r="AO20" s="513"/>
      <c r="AP20" s="513"/>
      <c r="AQ20" s="513"/>
      <c r="AR20" s="513"/>
      <c r="AS20" s="513">
        <f t="shared" si="0"/>
        <v>1</v>
      </c>
      <c r="AT20" s="523" t="s">
        <v>2136</v>
      </c>
      <c r="AU20" s="549" t="s">
        <v>2137</v>
      </c>
    </row>
    <row r="21" spans="2:47" ht="180" hidden="1" customHeight="1" x14ac:dyDescent="0.25">
      <c r="B21" s="967"/>
      <c r="C21" s="758"/>
      <c r="D21" s="839"/>
      <c r="E21" s="839"/>
      <c r="F21" s="839"/>
      <c r="G21" s="839"/>
      <c r="H21" s="957"/>
      <c r="I21" s="957"/>
      <c r="J21" s="957"/>
      <c r="K21" s="957"/>
      <c r="L21" s="487" t="s">
        <v>79</v>
      </c>
      <c r="M21" s="516">
        <f>'5-CONTROLES'!M24</f>
        <v>0</v>
      </c>
      <c r="N21" s="516">
        <f>'5-CONTROLES'!L24</f>
        <v>0</v>
      </c>
      <c r="O21" s="516">
        <f>'5-CONTROLES'!G24</f>
        <v>0</v>
      </c>
      <c r="P21" s="516">
        <f>'5-CONTROLES'!H24</f>
        <v>0</v>
      </c>
      <c r="Q21" s="954"/>
      <c r="R21" s="516" t="str">
        <f>'5-CONTROLES'!AC24</f>
        <v>Débil</v>
      </c>
      <c r="S21" s="516">
        <f>'5-CONTROLES'!AD24</f>
        <v>0</v>
      </c>
      <c r="T21" s="516" t="str">
        <f>'5-CONTROLES'!AE24</f>
        <v>Débil</v>
      </c>
      <c r="U21" s="839"/>
      <c r="V21" s="956"/>
      <c r="W21" s="956"/>
      <c r="X21" s="957"/>
      <c r="Y21" s="956"/>
      <c r="Z21" s="953"/>
      <c r="AA21" s="953"/>
      <c r="AB21" s="515" t="s">
        <v>463</v>
      </c>
      <c r="AC21" s="488"/>
      <c r="AD21" s="488"/>
      <c r="AE21" s="488"/>
      <c r="AF21" s="520"/>
      <c r="AG21" s="513"/>
      <c r="AH21" s="513"/>
      <c r="AI21" s="513"/>
      <c r="AJ21" s="513"/>
      <c r="AK21" s="513"/>
      <c r="AL21" s="513"/>
      <c r="AM21" s="513"/>
      <c r="AN21" s="513"/>
      <c r="AO21" s="513"/>
      <c r="AP21" s="513"/>
      <c r="AQ21" s="513"/>
      <c r="AR21" s="513"/>
      <c r="AS21" s="513"/>
      <c r="AT21" s="514"/>
      <c r="AU21" s="549"/>
    </row>
    <row r="22" spans="2:47" ht="180" hidden="1" customHeight="1" x14ac:dyDescent="0.25">
      <c r="B22" s="967"/>
      <c r="C22" s="758"/>
      <c r="D22" s="839"/>
      <c r="E22" s="839"/>
      <c r="F22" s="839"/>
      <c r="G22" s="839"/>
      <c r="H22" s="957"/>
      <c r="I22" s="957"/>
      <c r="J22" s="957"/>
      <c r="K22" s="957"/>
      <c r="L22" s="487" t="s">
        <v>645</v>
      </c>
      <c r="M22" s="516">
        <f>'5-CONTROLES'!M25</f>
        <v>0</v>
      </c>
      <c r="N22" s="516">
        <f>'5-CONTROLES'!L25</f>
        <v>0</v>
      </c>
      <c r="O22" s="516">
        <f>'5-CONTROLES'!G25</f>
        <v>0</v>
      </c>
      <c r="P22" s="516">
        <f>'5-CONTROLES'!H25</f>
        <v>0</v>
      </c>
      <c r="Q22" s="954"/>
      <c r="R22" s="516" t="str">
        <f>'5-CONTROLES'!AC25</f>
        <v>Débil</v>
      </c>
      <c r="S22" s="516">
        <f>'5-CONTROLES'!AD25</f>
        <v>0</v>
      </c>
      <c r="T22" s="516" t="str">
        <f>'5-CONTROLES'!AE25</f>
        <v>Débil</v>
      </c>
      <c r="U22" s="839"/>
      <c r="V22" s="956"/>
      <c r="W22" s="956"/>
      <c r="X22" s="957"/>
      <c r="Y22" s="956"/>
      <c r="Z22" s="953"/>
      <c r="AA22" s="953"/>
      <c r="AB22" s="515" t="s">
        <v>718</v>
      </c>
      <c r="AC22" s="488"/>
      <c r="AD22" s="488"/>
      <c r="AE22" s="488"/>
      <c r="AF22" s="520"/>
      <c r="AG22" s="513"/>
      <c r="AH22" s="513"/>
      <c r="AI22" s="513"/>
      <c r="AJ22" s="513"/>
      <c r="AK22" s="513"/>
      <c r="AL22" s="513"/>
      <c r="AM22" s="513"/>
      <c r="AN22" s="513"/>
      <c r="AO22" s="513"/>
      <c r="AP22" s="513"/>
      <c r="AQ22" s="513"/>
      <c r="AR22" s="513"/>
      <c r="AS22" s="513"/>
      <c r="AT22" s="514"/>
      <c r="AU22" s="549"/>
    </row>
    <row r="23" spans="2:47" ht="180" customHeight="1" x14ac:dyDescent="0.25">
      <c r="B23" s="967" t="str">
        <f>'3-IDENTIFICACIÓN DEL RIESGO'!B16</f>
        <v>Comunicación y Gestión con Grupos de Interés.</v>
      </c>
      <c r="C23" s="758">
        <v>6</v>
      </c>
      <c r="D23" s="839" t="str">
        <f>'3-IDENTIFICACIÓN DEL RIESGO'!G16</f>
        <v>Inadecuada utilización de la imagen institucional</v>
      </c>
      <c r="E23" s="839" t="str">
        <f>'3-IDENTIFICACIÓN DEL RIESGO'!N16</f>
        <v>De imagen o reputacional</v>
      </c>
      <c r="F23" s="839" t="str">
        <f>'3-IDENTIFICACIÓN DEL RIESGO'!H16</f>
        <v>Desconocimiento en el uso de las insignias de la entidad.
Falta de definición de los formatos oficiales de la entidad con sus símbolos.
Mal manejo de la imagen institucional (símbolos, nombre, colores, entre otros)Desconocimiento en el uso de las insignias de la entidad.
Falta de definición de los formatos oficiales de la entidad con sus símbolos.
Mal manejo de la imagen institucional (símbolos, nombre, colores, entre otros)</v>
      </c>
      <c r="G23" s="839" t="str">
        <f>'3-IDENTIFICACIÓN DEL RIESGO'!L16</f>
        <v>Pérdida de identidad institucional</v>
      </c>
      <c r="H23" s="957" t="str">
        <f>'4-VALORACIÓN DEL RIESGO'!Q15</f>
        <v>Probable</v>
      </c>
      <c r="I23" s="957" t="str">
        <f>'4-VALORACIÓN DEL RIESGO'!AA15</f>
        <v>Mayor</v>
      </c>
      <c r="J23" s="957" t="str">
        <f>'4-VALORACIÓN DEL RIESGO'!AB15</f>
        <v>Extremo</v>
      </c>
      <c r="K23" s="957" t="str">
        <f>'4-VALORACIÓN DEL RIESGO'!AC15</f>
        <v>Reducir</v>
      </c>
      <c r="L23" s="487" t="s">
        <v>81</v>
      </c>
      <c r="M23" s="516" t="str">
        <f>'5-CONTROLES'!M26</f>
        <v>Revisión y aprobación del equipo de comunicaciones del uso de la imagen instutucional en medios, eventos e implementos.</v>
      </c>
      <c r="N23" s="516" t="str">
        <f>'5-CONTROLES'!L26</f>
        <v>Proyectos de mensajes o boletines con control de cambios</v>
      </c>
      <c r="O23" s="516" t="str">
        <f>'5-CONTROLES'!G26</f>
        <v>Equipo de comunicaciones</v>
      </c>
      <c r="P23" s="516" t="str">
        <f>'5-CONTROLES'!H26</f>
        <v>DIARIO</v>
      </c>
      <c r="Q23" s="954" t="s">
        <v>1722</v>
      </c>
      <c r="R23" s="516" t="str">
        <f>'5-CONTROLES'!AC26</f>
        <v>Débil</v>
      </c>
      <c r="S23" s="516" t="str">
        <f>'5-CONTROLES'!AD26</f>
        <v>Fuerte</v>
      </c>
      <c r="T23" s="516" t="str">
        <f>'5-CONTROLES'!AE26</f>
        <v>Débil</v>
      </c>
      <c r="U23" s="839" t="str">
        <f>'5-CONTROLES'!AI26</f>
        <v>Débil</v>
      </c>
      <c r="V23" s="956" t="str">
        <f>'5-CONTROLES'!AM26</f>
        <v>Probable</v>
      </c>
      <c r="W23" s="956" t="str">
        <f>'5-CONTROLES'!AQ26</f>
        <v>Mayor</v>
      </c>
      <c r="X23" s="957" t="str">
        <f>'5-CONTROLES'!AR26</f>
        <v>Extremo</v>
      </c>
      <c r="Y23" s="956" t="str">
        <f>'5-CONTROLES'!AT26</f>
        <v>Reducir</v>
      </c>
      <c r="Z23" s="953" t="s">
        <v>1982</v>
      </c>
      <c r="AA23" s="953" t="s">
        <v>1983</v>
      </c>
      <c r="AB23" s="515" t="s">
        <v>82</v>
      </c>
      <c r="AC23" s="488" t="s">
        <v>1936</v>
      </c>
      <c r="AD23" s="488" t="s">
        <v>2083</v>
      </c>
      <c r="AE23" s="488" t="s">
        <v>1937</v>
      </c>
      <c r="AF23" s="520">
        <v>1</v>
      </c>
      <c r="AG23" s="513"/>
      <c r="AH23" s="513"/>
      <c r="AI23" s="513"/>
      <c r="AJ23" s="513"/>
      <c r="AK23" s="513"/>
      <c r="AL23" s="513"/>
      <c r="AM23" s="513"/>
      <c r="AN23" s="513"/>
      <c r="AO23" s="513"/>
      <c r="AP23" s="513"/>
      <c r="AQ23" s="513"/>
      <c r="AR23" s="513">
        <v>1</v>
      </c>
      <c r="AS23" s="513">
        <f t="shared" si="0"/>
        <v>1</v>
      </c>
      <c r="AT23" s="524" t="s">
        <v>2138</v>
      </c>
      <c r="AU23" s="550" t="s">
        <v>2139</v>
      </c>
    </row>
    <row r="24" spans="2:47" ht="180" hidden="1" customHeight="1" x14ac:dyDescent="0.25">
      <c r="B24" s="967"/>
      <c r="C24" s="758"/>
      <c r="D24" s="839"/>
      <c r="E24" s="839"/>
      <c r="F24" s="839"/>
      <c r="G24" s="839"/>
      <c r="H24" s="957"/>
      <c r="I24" s="957"/>
      <c r="J24" s="957"/>
      <c r="K24" s="957"/>
      <c r="L24" s="487" t="s">
        <v>287</v>
      </c>
      <c r="M24" s="516">
        <f>'5-CONTROLES'!M27</f>
        <v>0</v>
      </c>
      <c r="N24" s="516">
        <f>'5-CONTROLES'!L27</f>
        <v>0</v>
      </c>
      <c r="O24" s="516">
        <f>'5-CONTROLES'!G27</f>
        <v>0</v>
      </c>
      <c r="P24" s="516">
        <f>'5-CONTROLES'!H27</f>
        <v>0</v>
      </c>
      <c r="Q24" s="954"/>
      <c r="R24" s="516" t="str">
        <f>'5-CONTROLES'!AC27</f>
        <v>Débil</v>
      </c>
      <c r="S24" s="516">
        <f>'5-CONTROLES'!AD27</f>
        <v>0</v>
      </c>
      <c r="T24" s="516" t="str">
        <f>'5-CONTROLES'!AE27</f>
        <v>Débil</v>
      </c>
      <c r="U24" s="839"/>
      <c r="V24" s="956"/>
      <c r="W24" s="956"/>
      <c r="X24" s="957"/>
      <c r="Y24" s="956"/>
      <c r="Z24" s="953"/>
      <c r="AA24" s="953"/>
      <c r="AB24" s="515" t="s">
        <v>464</v>
      </c>
      <c r="AC24" s="488"/>
      <c r="AD24" s="488"/>
      <c r="AE24" s="488"/>
      <c r="AF24" s="520"/>
      <c r="AG24" s="513"/>
      <c r="AH24" s="513"/>
      <c r="AI24" s="513"/>
      <c r="AJ24" s="513"/>
      <c r="AK24" s="513"/>
      <c r="AL24" s="513"/>
      <c r="AM24" s="513"/>
      <c r="AN24" s="513"/>
      <c r="AO24" s="513"/>
      <c r="AP24" s="513"/>
      <c r="AQ24" s="513"/>
      <c r="AR24" s="513"/>
      <c r="AS24" s="513"/>
      <c r="AT24" s="514"/>
      <c r="AU24" s="549"/>
    </row>
    <row r="25" spans="2:47" ht="180" hidden="1" customHeight="1" x14ac:dyDescent="0.25">
      <c r="B25" s="967"/>
      <c r="C25" s="758"/>
      <c r="D25" s="839"/>
      <c r="E25" s="839"/>
      <c r="F25" s="839"/>
      <c r="G25" s="839"/>
      <c r="H25" s="957"/>
      <c r="I25" s="957"/>
      <c r="J25" s="957"/>
      <c r="K25" s="957"/>
      <c r="L25" s="487" t="s">
        <v>646</v>
      </c>
      <c r="M25" s="516">
        <f>'5-CONTROLES'!M28</f>
        <v>0</v>
      </c>
      <c r="N25" s="516">
        <f>'5-CONTROLES'!L28</f>
        <v>0</v>
      </c>
      <c r="O25" s="516">
        <f>'5-CONTROLES'!G28</f>
        <v>0</v>
      </c>
      <c r="P25" s="516">
        <f>'5-CONTROLES'!H28</f>
        <v>0</v>
      </c>
      <c r="Q25" s="954"/>
      <c r="R25" s="516" t="str">
        <f>'5-CONTROLES'!AC28</f>
        <v>Débil</v>
      </c>
      <c r="S25" s="516">
        <f>'5-CONTROLES'!AD28</f>
        <v>0</v>
      </c>
      <c r="T25" s="516" t="str">
        <f>'5-CONTROLES'!AE28</f>
        <v>Débil</v>
      </c>
      <c r="U25" s="839"/>
      <c r="V25" s="956"/>
      <c r="W25" s="956"/>
      <c r="X25" s="957"/>
      <c r="Y25" s="956"/>
      <c r="Z25" s="953"/>
      <c r="AA25" s="953"/>
      <c r="AB25" s="515" t="s">
        <v>719</v>
      </c>
      <c r="AC25" s="488"/>
      <c r="AD25" s="488"/>
      <c r="AE25" s="488"/>
      <c r="AF25" s="520"/>
      <c r="AG25" s="513"/>
      <c r="AH25" s="513"/>
      <c r="AI25" s="513"/>
      <c r="AJ25" s="513"/>
      <c r="AK25" s="513"/>
      <c r="AL25" s="513"/>
      <c r="AM25" s="513"/>
      <c r="AN25" s="513"/>
      <c r="AO25" s="513"/>
      <c r="AP25" s="513"/>
      <c r="AQ25" s="513"/>
      <c r="AR25" s="513"/>
      <c r="AS25" s="513"/>
      <c r="AT25" s="514"/>
      <c r="AU25" s="549"/>
    </row>
    <row r="26" spans="2:47" ht="180" customHeight="1" x14ac:dyDescent="0.25">
      <c r="B26" s="967" t="str">
        <f>'3-IDENTIFICACIÓN DEL RIESGO'!B17</f>
        <v>Comunicación y Gestión con Grupos de Interés.</v>
      </c>
      <c r="C26" s="758">
        <v>7</v>
      </c>
      <c r="D26" s="839" t="str">
        <f>'3-IDENTIFICACIÓN DEL RIESGO'!G17</f>
        <v>Información de la ANT no llega al público objetivo</v>
      </c>
      <c r="E26" s="839" t="str">
        <f>'3-IDENTIFICACIÓN DEL RIESGO'!N17</f>
        <v>De imagen o reputacional</v>
      </c>
      <c r="F26" s="839" t="str">
        <f>'3-IDENTIFICACIÓN DEL RIESGO'!H17</f>
        <v>Los canales de comunicación no son efectivos.
La población campesina y de los grupos étnicos no tiene acceso a la información de la agencia por medios electrónicos.</v>
      </c>
      <c r="G26" s="839" t="str">
        <f>'3-IDENTIFICACIÓN DEL RIESGO'!L17</f>
        <v>Quejas de los ciudadanos por desconocimiento de la Entidad.
Pérdida de imagen institucional.
Espacio a tramitadores para que se aprovechen de la  población objetivo de la Agencia.</v>
      </c>
      <c r="H26" s="957" t="str">
        <f>'4-VALORACIÓN DEL RIESGO'!Q16</f>
        <v>Probable</v>
      </c>
      <c r="I26" s="957" t="str">
        <f>'4-VALORACIÓN DEL RIESGO'!AA16</f>
        <v>Mayor</v>
      </c>
      <c r="J26" s="957" t="str">
        <f>'4-VALORACIÓN DEL RIESGO'!AB16</f>
        <v>Extremo</v>
      </c>
      <c r="K26" s="957" t="str">
        <f>'4-VALORACIÓN DEL RIESGO'!AC16</f>
        <v>Reducir</v>
      </c>
      <c r="L26" s="487" t="s">
        <v>356</v>
      </c>
      <c r="M26" s="516" t="str">
        <f>'5-CONTROLES'!M29</f>
        <v>Aprobar la Estrategia</v>
      </c>
      <c r="N26" s="516" t="str">
        <f>'5-CONTROLES'!L29</f>
        <v>Comunicaciones</v>
      </c>
      <c r="O26" s="516" t="str">
        <f>'5-CONTROLES'!G29</f>
        <v>Equipo de comunicaciones</v>
      </c>
      <c r="P26" s="516" t="str">
        <f>'5-CONTROLES'!H29</f>
        <v>ANUAL</v>
      </c>
      <c r="Q26" s="954" t="s">
        <v>1723</v>
      </c>
      <c r="R26" s="516" t="str">
        <f>'5-CONTROLES'!AC29</f>
        <v>Fuerte</v>
      </c>
      <c r="S26" s="516" t="str">
        <f>'5-CONTROLES'!AD29</f>
        <v>Fuerte</v>
      </c>
      <c r="T26" s="516" t="str">
        <f>'5-CONTROLES'!AE29</f>
        <v>Fuerte</v>
      </c>
      <c r="U26" s="839" t="str">
        <f>'5-CONTROLES'!AI29</f>
        <v>Débil</v>
      </c>
      <c r="V26" s="956" t="str">
        <f>'5-CONTROLES'!AM29</f>
        <v>Probable</v>
      </c>
      <c r="W26" s="956" t="str">
        <f>'5-CONTROLES'!AQ29</f>
        <v>Mayor</v>
      </c>
      <c r="X26" s="957" t="str">
        <f>'5-CONTROLES'!AR29</f>
        <v>Extremo</v>
      </c>
      <c r="Y26" s="956" t="str">
        <f>'5-CONTROLES'!AT29</f>
        <v>Reducir</v>
      </c>
      <c r="Z26" s="953" t="s">
        <v>1728</v>
      </c>
      <c r="AA26" s="953" t="s">
        <v>1727</v>
      </c>
      <c r="AB26" s="515" t="s">
        <v>465</v>
      </c>
      <c r="AC26" s="488" t="s">
        <v>1938</v>
      </c>
      <c r="AD26" s="488" t="s">
        <v>2083</v>
      </c>
      <c r="AE26" s="488" t="s">
        <v>1939</v>
      </c>
      <c r="AF26" s="489">
        <v>1</v>
      </c>
      <c r="AG26" s="330"/>
      <c r="AH26" s="330">
        <v>15</v>
      </c>
      <c r="AI26" s="330">
        <v>9</v>
      </c>
      <c r="AJ26" s="330">
        <v>1</v>
      </c>
      <c r="AK26" s="330">
        <v>27</v>
      </c>
      <c r="AL26" s="330">
        <v>30</v>
      </c>
      <c r="AM26" s="330">
        <v>0</v>
      </c>
      <c r="AN26" s="330">
        <v>44</v>
      </c>
      <c r="AO26" s="330">
        <v>57</v>
      </c>
      <c r="AP26" s="330">
        <v>78</v>
      </c>
      <c r="AQ26" s="330">
        <v>22</v>
      </c>
      <c r="AR26" s="330">
        <v>36</v>
      </c>
      <c r="AS26" s="521">
        <v>1</v>
      </c>
      <c r="AT26" s="523" t="s">
        <v>2140</v>
      </c>
      <c r="AU26" s="549" t="s">
        <v>2141</v>
      </c>
    </row>
    <row r="27" spans="2:47" ht="180" customHeight="1" x14ac:dyDescent="0.25">
      <c r="B27" s="967"/>
      <c r="C27" s="758"/>
      <c r="D27" s="839"/>
      <c r="E27" s="839"/>
      <c r="F27" s="839"/>
      <c r="G27" s="839"/>
      <c r="H27" s="957"/>
      <c r="I27" s="957"/>
      <c r="J27" s="957"/>
      <c r="K27" s="957"/>
      <c r="L27" s="487" t="s">
        <v>357</v>
      </c>
      <c r="M27" s="516" t="str">
        <f>'5-CONTROLES'!M30</f>
        <v>Realizar monitoreo de la estrategia en medios
de comunicación</v>
      </c>
      <c r="N27" s="516" t="str">
        <f>'5-CONTROLES'!L30</f>
        <v>Estratégia</v>
      </c>
      <c r="O27" s="516" t="str">
        <f>'5-CONTROLES'!G30</f>
        <v>Equipo de comunicaciones</v>
      </c>
      <c r="P27" s="516" t="str">
        <f>'5-CONTROLES'!H30</f>
        <v>MENSUAL</v>
      </c>
      <c r="Q27" s="954"/>
      <c r="R27" s="516" t="str">
        <f>'5-CONTROLES'!AC30</f>
        <v>Débil</v>
      </c>
      <c r="S27" s="516" t="str">
        <f>'5-CONTROLES'!AD30</f>
        <v>Fuerte</v>
      </c>
      <c r="T27" s="516" t="str">
        <f>'5-CONTROLES'!AE30</f>
        <v>Débil</v>
      </c>
      <c r="U27" s="839"/>
      <c r="V27" s="956"/>
      <c r="W27" s="956"/>
      <c r="X27" s="957"/>
      <c r="Y27" s="956"/>
      <c r="Z27" s="953"/>
      <c r="AA27" s="953"/>
      <c r="AB27" s="515" t="s">
        <v>466</v>
      </c>
      <c r="AC27" s="488" t="s">
        <v>1940</v>
      </c>
      <c r="AD27" s="488" t="s">
        <v>2083</v>
      </c>
      <c r="AE27" s="488" t="s">
        <v>1941</v>
      </c>
      <c r="AF27" s="489">
        <v>1</v>
      </c>
      <c r="AG27" s="330"/>
      <c r="AH27" s="330"/>
      <c r="AI27" s="330">
        <v>3</v>
      </c>
      <c r="AJ27" s="330">
        <v>4</v>
      </c>
      <c r="AK27" s="330">
        <v>4</v>
      </c>
      <c r="AL27" s="330">
        <v>4</v>
      </c>
      <c r="AM27" s="330">
        <v>4</v>
      </c>
      <c r="AN27" s="330">
        <v>5</v>
      </c>
      <c r="AO27" s="330">
        <v>4</v>
      </c>
      <c r="AP27" s="330">
        <v>4</v>
      </c>
      <c r="AQ27" s="330">
        <v>5</v>
      </c>
      <c r="AR27" s="330">
        <v>2</v>
      </c>
      <c r="AS27" s="521">
        <v>1</v>
      </c>
      <c r="AT27" s="523" t="s">
        <v>2142</v>
      </c>
      <c r="AU27" s="549" t="s">
        <v>2143</v>
      </c>
    </row>
    <row r="28" spans="2:47" ht="180" customHeight="1" x14ac:dyDescent="0.25">
      <c r="B28" s="967"/>
      <c r="C28" s="758"/>
      <c r="D28" s="839"/>
      <c r="E28" s="839"/>
      <c r="F28" s="839"/>
      <c r="G28" s="839"/>
      <c r="H28" s="957"/>
      <c r="I28" s="957"/>
      <c r="J28" s="957"/>
      <c r="K28" s="957"/>
      <c r="L28" s="487" t="s">
        <v>647</v>
      </c>
      <c r="M28" s="516" t="str">
        <f>'5-CONTROLES'!M31</f>
        <v>Realizar seguimiento a la estrategia de comunicaciones</v>
      </c>
      <c r="N28" s="516" t="str">
        <f>'5-CONTROLES'!L31</f>
        <v>Informe</v>
      </c>
      <c r="O28" s="516" t="str">
        <f>'5-CONTROLES'!G31</f>
        <v>Equipo de comunicaciones</v>
      </c>
      <c r="P28" s="516" t="str">
        <f>'5-CONTROLES'!H31</f>
        <v>TRIMESTRAL</v>
      </c>
      <c r="Q28" s="954"/>
      <c r="R28" s="516" t="str">
        <f>'5-CONTROLES'!AC31</f>
        <v>Débil</v>
      </c>
      <c r="S28" s="516" t="str">
        <f>'5-CONTROLES'!AD31</f>
        <v>Fuerte</v>
      </c>
      <c r="T28" s="516" t="str">
        <f>'5-CONTROLES'!AE31</f>
        <v>Débil</v>
      </c>
      <c r="U28" s="839"/>
      <c r="V28" s="956"/>
      <c r="W28" s="956"/>
      <c r="X28" s="957"/>
      <c r="Y28" s="956"/>
      <c r="Z28" s="953"/>
      <c r="AA28" s="953"/>
      <c r="AB28" s="515" t="s">
        <v>720</v>
      </c>
      <c r="AC28" s="488"/>
      <c r="AD28" s="488"/>
      <c r="AE28" s="488"/>
      <c r="AF28" s="520"/>
      <c r="AG28" s="513"/>
      <c r="AH28" s="513"/>
      <c r="AI28" s="513"/>
      <c r="AJ28" s="513"/>
      <c r="AK28" s="513"/>
      <c r="AL28" s="513"/>
      <c r="AM28" s="513"/>
      <c r="AN28" s="513"/>
      <c r="AO28" s="513"/>
      <c r="AP28" s="513"/>
      <c r="AQ28" s="513"/>
      <c r="AR28" s="513"/>
      <c r="AS28" s="513"/>
      <c r="AT28" s="514"/>
      <c r="AU28" s="549"/>
    </row>
    <row r="29" spans="2:47" ht="180" customHeight="1" x14ac:dyDescent="0.25">
      <c r="B29" s="967" t="str">
        <f>'3-IDENTIFICACIÓN DEL RIESGO'!B18</f>
        <v>Comunicación y Gestión con Grupos de Interés.</v>
      </c>
      <c r="C29" s="758">
        <v>8</v>
      </c>
      <c r="D29" s="839" t="str">
        <f>'3-IDENTIFICACIÓN DEL RIESGO'!G18</f>
        <v>Omitir la gestión y/o respuesta  a las denuncias por posibles hechos de corrupción.</v>
      </c>
      <c r="E29" s="839" t="str">
        <f>'3-IDENTIFICACIÓN DEL RIESGO'!N18</f>
        <v>Operativos</v>
      </c>
      <c r="F29" s="839" t="str">
        <f>'3-IDENTIFICACIÓN DEL RIESGO'!H18</f>
        <v>Desorganización en el registro, gestión y tramite de denuncias.</v>
      </c>
      <c r="G29" s="839" t="str">
        <f>'3-IDENTIFICACIÓN DEL RIESGO'!L18</f>
        <v>Incumplimiento normativo de la Ley 1755 de 2015 con sus implicaciones disciplinarias</v>
      </c>
      <c r="H29" s="957" t="str">
        <f>'4-VALORACIÓN DEL RIESGO'!Q17</f>
        <v>Improbable</v>
      </c>
      <c r="I29" s="957" t="str">
        <f>'4-VALORACIÓN DEL RIESGO'!AA17</f>
        <v>Moderado</v>
      </c>
      <c r="J29" s="957" t="str">
        <f>'4-VALORACIÓN DEL RIESGO'!AB17</f>
        <v>Moderado</v>
      </c>
      <c r="K29" s="957" t="str">
        <f>'4-VALORACIÓN DEL RIESGO'!AC17</f>
        <v>Reducir</v>
      </c>
      <c r="L29" s="487" t="s">
        <v>83</v>
      </c>
      <c r="M29" s="516" t="str">
        <f>'5-CONTROLES'!M32</f>
        <v>Colaborador de la Oficina del Inspector, cuatrimestralmente comunicará el diagnóstico y análisis de las denuncias recibidas en la entidad, publicando en su página web un informe de denuncias. En caso que se identifiquen denuncias sin tramitar se enviará correo electrónico al colaborador responsable para su inmediata subsanación y actualización de la información. El informe sera de caracter público y se encontrará en el portal web de la ANT.</v>
      </c>
      <c r="N29" s="516" t="str">
        <f>'5-CONTROLES'!L32</f>
        <v>Informe de denuncia publicado</v>
      </c>
      <c r="O29" s="516" t="str">
        <f>'5-CONTROLES'!G32</f>
        <v>Oficina del Inspector de la Gestón de Tierras</v>
      </c>
      <c r="P29" s="516" t="str">
        <f>'5-CONTROLES'!H32</f>
        <v>SEMESTRAL</v>
      </c>
      <c r="Q29" s="954" t="s">
        <v>1516</v>
      </c>
      <c r="R29" s="516" t="str">
        <f>'5-CONTROLES'!AC32</f>
        <v>Fuerte</v>
      </c>
      <c r="S29" s="516" t="str">
        <f>'5-CONTROLES'!AD32</f>
        <v>Fuerte</v>
      </c>
      <c r="T29" s="516" t="str">
        <f>'5-CONTROLES'!AE32</f>
        <v>Fuerte</v>
      </c>
      <c r="U29" s="839" t="str">
        <f>'5-CONTROLES'!AI32</f>
        <v>Fuerte</v>
      </c>
      <c r="V29" s="956" t="str">
        <f>'5-CONTROLES'!AM32</f>
        <v>Rara Vez</v>
      </c>
      <c r="W29" s="956" t="str">
        <f>'5-CONTROLES'!AQ32</f>
        <v>Menor</v>
      </c>
      <c r="X29" s="958" t="str">
        <f>'5-CONTROLES'!AR32</f>
        <v>Bajo</v>
      </c>
      <c r="Y29" s="956" t="str">
        <f>'5-CONTROLES'!AT32</f>
        <v>Aceptar</v>
      </c>
      <c r="Z29" s="953" t="s">
        <v>1517</v>
      </c>
      <c r="AA29" s="953" t="s">
        <v>1518</v>
      </c>
      <c r="AB29" s="515" t="s">
        <v>84</v>
      </c>
      <c r="AC29" s="488" t="s">
        <v>1984</v>
      </c>
      <c r="AD29" s="488" t="s">
        <v>1985</v>
      </c>
      <c r="AE29" s="488" t="s">
        <v>1519</v>
      </c>
      <c r="AF29" s="520">
        <v>12</v>
      </c>
      <c r="AG29" s="513">
        <v>1</v>
      </c>
      <c r="AH29" s="513">
        <v>1</v>
      </c>
      <c r="AI29" s="513">
        <v>1</v>
      </c>
      <c r="AJ29" s="513">
        <v>1</v>
      </c>
      <c r="AK29" s="513">
        <v>1</v>
      </c>
      <c r="AL29" s="513">
        <v>1</v>
      </c>
      <c r="AM29" s="513">
        <v>1</v>
      </c>
      <c r="AN29" s="513">
        <v>1</v>
      </c>
      <c r="AO29" s="513">
        <v>1</v>
      </c>
      <c r="AP29" s="513">
        <v>1</v>
      </c>
      <c r="AQ29" s="513">
        <v>1</v>
      </c>
      <c r="AR29" s="513">
        <v>1</v>
      </c>
      <c r="AS29" s="513">
        <f t="shared" si="0"/>
        <v>12</v>
      </c>
      <c r="AT29" s="514" t="s">
        <v>2144</v>
      </c>
      <c r="AU29" s="549" t="s">
        <v>2145</v>
      </c>
    </row>
    <row r="30" spans="2:47" ht="180" hidden="1" customHeight="1" x14ac:dyDescent="0.25">
      <c r="B30" s="967"/>
      <c r="C30" s="758"/>
      <c r="D30" s="839"/>
      <c r="E30" s="839"/>
      <c r="F30" s="839"/>
      <c r="G30" s="839"/>
      <c r="H30" s="957"/>
      <c r="I30" s="957"/>
      <c r="J30" s="957"/>
      <c r="K30" s="957"/>
      <c r="L30" s="487" t="s">
        <v>358</v>
      </c>
      <c r="M30" s="516">
        <f>'5-CONTROLES'!M33</f>
        <v>0</v>
      </c>
      <c r="N30" s="516">
        <f>'5-CONTROLES'!L33</f>
        <v>0</v>
      </c>
      <c r="O30" s="516">
        <f>'5-CONTROLES'!G33</f>
        <v>0</v>
      </c>
      <c r="P30" s="516">
        <f>'5-CONTROLES'!H33</f>
        <v>0</v>
      </c>
      <c r="Q30" s="954"/>
      <c r="R30" s="516" t="str">
        <f>'5-CONTROLES'!AC33</f>
        <v>Débil</v>
      </c>
      <c r="S30" s="516">
        <f>'5-CONTROLES'!AD33</f>
        <v>0</v>
      </c>
      <c r="T30" s="516" t="str">
        <f>'5-CONTROLES'!AE33</f>
        <v>Débil</v>
      </c>
      <c r="U30" s="839"/>
      <c r="V30" s="956"/>
      <c r="W30" s="956"/>
      <c r="X30" s="958"/>
      <c r="Y30" s="956"/>
      <c r="Z30" s="953"/>
      <c r="AA30" s="953"/>
      <c r="AB30" s="515" t="s">
        <v>85</v>
      </c>
      <c r="AC30" s="488"/>
      <c r="AD30" s="488"/>
      <c r="AE30" s="488"/>
      <c r="AF30" s="520"/>
      <c r="AG30" s="513"/>
      <c r="AH30" s="513"/>
      <c r="AI30" s="513"/>
      <c r="AJ30" s="513"/>
      <c r="AK30" s="513"/>
      <c r="AL30" s="513"/>
      <c r="AM30" s="513"/>
      <c r="AN30" s="513"/>
      <c r="AO30" s="513"/>
      <c r="AP30" s="513"/>
      <c r="AQ30" s="513"/>
      <c r="AR30" s="513"/>
      <c r="AS30" s="513"/>
      <c r="AT30" s="514"/>
      <c r="AU30" s="549"/>
    </row>
    <row r="31" spans="2:47" ht="180" hidden="1" customHeight="1" x14ac:dyDescent="0.25">
      <c r="B31" s="967"/>
      <c r="C31" s="758"/>
      <c r="D31" s="839"/>
      <c r="E31" s="839"/>
      <c r="F31" s="839"/>
      <c r="G31" s="839"/>
      <c r="H31" s="957"/>
      <c r="I31" s="957"/>
      <c r="J31" s="957"/>
      <c r="K31" s="957"/>
      <c r="L31" s="487" t="s">
        <v>648</v>
      </c>
      <c r="M31" s="516">
        <f>'5-CONTROLES'!M34</f>
        <v>0</v>
      </c>
      <c r="N31" s="516">
        <f>'5-CONTROLES'!L34</f>
        <v>0</v>
      </c>
      <c r="O31" s="516">
        <f>'5-CONTROLES'!G34</f>
        <v>0</v>
      </c>
      <c r="P31" s="516">
        <f>'5-CONTROLES'!H34</f>
        <v>0</v>
      </c>
      <c r="Q31" s="954"/>
      <c r="R31" s="516" t="str">
        <f>'5-CONTROLES'!AC34</f>
        <v>Débil</v>
      </c>
      <c r="S31" s="516">
        <f>'5-CONTROLES'!AD34</f>
        <v>0</v>
      </c>
      <c r="T31" s="516" t="str">
        <f>'5-CONTROLES'!AE34</f>
        <v>Débil</v>
      </c>
      <c r="U31" s="839"/>
      <c r="V31" s="956"/>
      <c r="W31" s="956"/>
      <c r="X31" s="958"/>
      <c r="Y31" s="956"/>
      <c r="Z31" s="953"/>
      <c r="AA31" s="953"/>
      <c r="AB31" s="515" t="s">
        <v>721</v>
      </c>
      <c r="AC31" s="488"/>
      <c r="AD31" s="488"/>
      <c r="AE31" s="488"/>
      <c r="AF31" s="520"/>
      <c r="AG31" s="513"/>
      <c r="AH31" s="513"/>
      <c r="AI31" s="513"/>
      <c r="AJ31" s="513"/>
      <c r="AK31" s="513"/>
      <c r="AL31" s="513"/>
      <c r="AM31" s="513"/>
      <c r="AN31" s="513"/>
      <c r="AO31" s="513"/>
      <c r="AP31" s="513"/>
      <c r="AQ31" s="513"/>
      <c r="AR31" s="513"/>
      <c r="AS31" s="513"/>
      <c r="AT31" s="514"/>
      <c r="AU31" s="549"/>
    </row>
    <row r="32" spans="2:47" ht="240" customHeight="1" x14ac:dyDescent="0.25">
      <c r="B32" s="967" t="str">
        <f>'3-IDENTIFICACIÓN DEL RIESGO'!B19</f>
        <v>Inteligencia de la información.</v>
      </c>
      <c r="C32" s="799">
        <v>9</v>
      </c>
      <c r="D32" s="839" t="str">
        <f>'3-IDENTIFICACIÓN DEL RIESGO'!G19</f>
        <v>Incumplimiento en la implementación del PETIC.</v>
      </c>
      <c r="E32" s="839" t="str">
        <f>'3-IDENTIFICACIÓN DEL RIESGO'!N19</f>
        <v>Estratégicos</v>
      </c>
      <c r="F32" s="839" t="str">
        <f>'3-IDENTIFICACIÓN DEL RIESGO'!H19</f>
        <v>Desconocimiento de las directrices planteadas en el PETIC.
Falta de apropiación e implementación del esquema de gobierno definido  en la ANT.</v>
      </c>
      <c r="G32" s="839" t="str">
        <f>'3-IDENTIFICACIÓN DEL RIESGO'!L19</f>
        <v>Priorización inadecuada de proyectos.
Adquisición de bienes y servicios  no priorizados en el  PETIC.
Falta de capacidad tecnológica para soportar la operación de los procesos de la Entidad.
Obsolescencia tecnológica.
Estimaciones imprecisas en cuanto a presupuesto, capacidad tecnológica, administrativa (recursos humanos),etc.
Descentralización de los sistemas de información.
Incumplimiento de objetivos institucionales.</v>
      </c>
      <c r="H32" s="957" t="str">
        <f>'4-VALORACIÓN DEL RIESGO'!Q18</f>
        <v>Probable</v>
      </c>
      <c r="I32" s="957" t="str">
        <f>'4-VALORACIÓN DEL RIESGO'!AA18</f>
        <v>Mayor</v>
      </c>
      <c r="J32" s="957" t="str">
        <f>'4-VALORACIÓN DEL RIESGO'!AB18</f>
        <v>Extremo</v>
      </c>
      <c r="K32" s="957" t="str">
        <f>'4-VALORACIÓN DEL RIESGO'!AC18</f>
        <v>Reducir</v>
      </c>
      <c r="L32" s="487" t="s">
        <v>143</v>
      </c>
      <c r="M32" s="516" t="str">
        <f>'5-CONTROLES'!M35</f>
        <v>Realizar seguimiento del PETIC</v>
      </c>
      <c r="N32" s="516" t="str">
        <f>'5-CONTROLES'!L35</f>
        <v xml:space="preserve">El resultado será registrado en el cuadro de mando integral del PETIC. </v>
      </c>
      <c r="O32" s="516" t="str">
        <f>'5-CONTROLES'!G35</f>
        <v>Subdirección de sistemas de información de Tierras</v>
      </c>
      <c r="P32" s="516" t="str">
        <f>'5-CONTROLES'!H35</f>
        <v>ANUAL</v>
      </c>
      <c r="Q32" s="954" t="s">
        <v>1729</v>
      </c>
      <c r="R32" s="516" t="str">
        <f>'5-CONTROLES'!AC35</f>
        <v>Débil</v>
      </c>
      <c r="S32" s="516" t="str">
        <f>'5-CONTROLES'!AD35</f>
        <v>Moderado</v>
      </c>
      <c r="T32" s="516" t="str">
        <f>'5-CONTROLES'!AE35</f>
        <v>Débil</v>
      </c>
      <c r="U32" s="839" t="str">
        <f>'5-CONTROLES'!AI35</f>
        <v>Débil</v>
      </c>
      <c r="V32" s="956" t="str">
        <f>'5-CONTROLES'!AM35</f>
        <v>Probable</v>
      </c>
      <c r="W32" s="956" t="str">
        <f>'5-CONTROLES'!AQ35</f>
        <v>Mayor</v>
      </c>
      <c r="X32" s="957" t="str">
        <f>'5-CONTROLES'!AR35</f>
        <v>Extremo</v>
      </c>
      <c r="Y32" s="956" t="str">
        <f>'5-CONTROLES'!AT35</f>
        <v>Reducir</v>
      </c>
      <c r="Z32" s="953" t="s">
        <v>1732</v>
      </c>
      <c r="AA32" s="953" t="s">
        <v>1733</v>
      </c>
      <c r="AB32" s="515" t="s">
        <v>145</v>
      </c>
      <c r="AC32" s="488" t="s">
        <v>1734</v>
      </c>
      <c r="AD32" s="488" t="s">
        <v>2084</v>
      </c>
      <c r="AE32" s="488" t="s">
        <v>1735</v>
      </c>
      <c r="AF32" s="520">
        <v>1</v>
      </c>
      <c r="AG32" s="513"/>
      <c r="AH32" s="513"/>
      <c r="AI32" s="513"/>
      <c r="AJ32" s="513"/>
      <c r="AK32" s="513"/>
      <c r="AL32" s="513"/>
      <c r="AM32" s="513"/>
      <c r="AN32" s="513"/>
      <c r="AO32" s="513"/>
      <c r="AP32" s="513"/>
      <c r="AQ32" s="513">
        <v>1</v>
      </c>
      <c r="AR32" s="513"/>
      <c r="AS32" s="344">
        <f t="shared" si="0"/>
        <v>1</v>
      </c>
      <c r="AT32" s="514" t="s">
        <v>2146</v>
      </c>
      <c r="AU32" s="549" t="s">
        <v>2147</v>
      </c>
    </row>
    <row r="33" spans="2:47" ht="180" hidden="1" customHeight="1" x14ac:dyDescent="0.25">
      <c r="B33" s="967"/>
      <c r="C33" s="799"/>
      <c r="D33" s="839"/>
      <c r="E33" s="839"/>
      <c r="F33" s="839"/>
      <c r="G33" s="839"/>
      <c r="H33" s="957"/>
      <c r="I33" s="957"/>
      <c r="J33" s="957"/>
      <c r="K33" s="957"/>
      <c r="L33" s="487" t="s">
        <v>144</v>
      </c>
      <c r="M33" s="516">
        <f>'5-CONTROLES'!M36</f>
        <v>0</v>
      </c>
      <c r="N33" s="516">
        <f>'5-CONTROLES'!L36</f>
        <v>0</v>
      </c>
      <c r="O33" s="516">
        <f>'5-CONTROLES'!G36</f>
        <v>0</v>
      </c>
      <c r="P33" s="516">
        <f>'5-CONTROLES'!H36</f>
        <v>0</v>
      </c>
      <c r="Q33" s="954"/>
      <c r="R33" s="516" t="str">
        <f>'5-CONTROLES'!AC36</f>
        <v>Débil</v>
      </c>
      <c r="S33" s="516">
        <f>'5-CONTROLES'!AD36</f>
        <v>0</v>
      </c>
      <c r="T33" s="516" t="str">
        <f>'5-CONTROLES'!AE36</f>
        <v>Débil</v>
      </c>
      <c r="U33" s="839"/>
      <c r="V33" s="956"/>
      <c r="W33" s="956"/>
      <c r="X33" s="957"/>
      <c r="Y33" s="956"/>
      <c r="Z33" s="953"/>
      <c r="AA33" s="953"/>
      <c r="AB33" s="515" t="s">
        <v>146</v>
      </c>
      <c r="AC33" s="488"/>
      <c r="AD33" s="488"/>
      <c r="AE33" s="488"/>
      <c r="AF33" s="520"/>
      <c r="AG33" s="513"/>
      <c r="AH33" s="513"/>
      <c r="AI33" s="513"/>
      <c r="AJ33" s="513"/>
      <c r="AK33" s="513"/>
      <c r="AL33" s="513"/>
      <c r="AM33" s="513"/>
      <c r="AN33" s="513"/>
      <c r="AO33" s="513"/>
      <c r="AP33" s="513"/>
      <c r="AQ33" s="513"/>
      <c r="AR33" s="513"/>
      <c r="AS33" s="513"/>
      <c r="AT33" s="514"/>
      <c r="AU33" s="549"/>
    </row>
    <row r="34" spans="2:47" ht="180" hidden="1" customHeight="1" x14ac:dyDescent="0.25">
      <c r="B34" s="967"/>
      <c r="C34" s="799"/>
      <c r="D34" s="839"/>
      <c r="E34" s="839"/>
      <c r="F34" s="839"/>
      <c r="G34" s="839"/>
      <c r="H34" s="957"/>
      <c r="I34" s="957"/>
      <c r="J34" s="957"/>
      <c r="K34" s="957"/>
      <c r="L34" s="487" t="s">
        <v>649</v>
      </c>
      <c r="M34" s="516">
        <f>'5-CONTROLES'!M37</f>
        <v>0</v>
      </c>
      <c r="N34" s="516">
        <f>'5-CONTROLES'!L37</f>
        <v>0</v>
      </c>
      <c r="O34" s="516">
        <f>'5-CONTROLES'!G37</f>
        <v>0</v>
      </c>
      <c r="P34" s="516">
        <f>'5-CONTROLES'!H37</f>
        <v>0</v>
      </c>
      <c r="Q34" s="954"/>
      <c r="R34" s="516" t="str">
        <f>'5-CONTROLES'!AC37</f>
        <v>Débil</v>
      </c>
      <c r="S34" s="516">
        <f>'5-CONTROLES'!AD37</f>
        <v>0</v>
      </c>
      <c r="T34" s="516" t="str">
        <f>'5-CONTROLES'!AE37</f>
        <v>Débil</v>
      </c>
      <c r="U34" s="839"/>
      <c r="V34" s="956"/>
      <c r="W34" s="956"/>
      <c r="X34" s="957"/>
      <c r="Y34" s="956"/>
      <c r="Z34" s="953"/>
      <c r="AA34" s="953"/>
      <c r="AB34" s="515" t="s">
        <v>722</v>
      </c>
      <c r="AC34" s="488"/>
      <c r="AD34" s="488"/>
      <c r="AE34" s="488"/>
      <c r="AF34" s="520"/>
      <c r="AG34" s="513"/>
      <c r="AH34" s="513"/>
      <c r="AI34" s="513"/>
      <c r="AJ34" s="513"/>
      <c r="AK34" s="513"/>
      <c r="AL34" s="513"/>
      <c r="AM34" s="513"/>
      <c r="AN34" s="513"/>
      <c r="AO34" s="513"/>
      <c r="AP34" s="513"/>
      <c r="AQ34" s="513"/>
      <c r="AR34" s="513"/>
      <c r="AS34" s="513"/>
      <c r="AT34" s="514"/>
      <c r="AU34" s="549"/>
    </row>
    <row r="35" spans="2:47" ht="180" customHeight="1" x14ac:dyDescent="0.25">
      <c r="B35" s="967" t="str">
        <f>'3-IDENTIFICACIÓN DEL RIESGO'!B20</f>
        <v>Inteligencia de la información.</v>
      </c>
      <c r="C35" s="799">
        <v>10</v>
      </c>
      <c r="D35" s="839" t="str">
        <f>'3-IDENTIFICACIÓN DEL RIESGO'!G20</f>
        <v>Definición y evolución de la arquitectura empresarial institucional que no responda a las necesidades de la entidad.</v>
      </c>
      <c r="E35" s="839" t="str">
        <f>'3-IDENTIFICACIÓN DEL RIESGO'!N20</f>
        <v>Estratégicos</v>
      </c>
      <c r="F35" s="839" t="str">
        <f>'3-IDENTIFICACIÓN DEL RIESGO'!H20</f>
        <v>Falta de recursos para la implementación de la arquitectura.
Falta de recurso humano calificado e idóneo para el desarrollo de las fases y los componentes de arquitectura  empresarial.
Adquisiciones o inversiones en tecnologías de Información que no estan aprobadas por la DOSPR y la Secretaría General, por medio de la Mesa Técnica.
Desarrollos o implementaciones de software o infraestructura tecnológica que no cumplen los lineamientos de arquitectura.</v>
      </c>
      <c r="G35" s="839" t="str">
        <f>'3-IDENTIFICACIÓN DEL RIESGO'!L20</f>
        <v>Definición incorrecta de las líneas estratégicas en tecnologías de la información y las comunicaciones.
Afectación sobre el alcance, tiempo y costo de las operaciones en los procesos de la ANT.
Afectación directa o indirecta a los beneficiarios de programas de la ANT. 
Sobrecostos en componentes de tecnologías de la información.
Compras o adquisiciones de infraestructura y plataformas tecnológicas de la organización, no planeadas.
Falta de optimización y automatización de procesos de la entidad.
Sobredimensionar la infraestructura de la ANT
Hallazgos de entes de control y requerimientos de planes de mejoramiento.</v>
      </c>
      <c r="H35" s="957" t="str">
        <f>'4-VALORACIÓN DEL RIESGO'!Q19</f>
        <v>Probable</v>
      </c>
      <c r="I35" s="957" t="str">
        <f>'4-VALORACIÓN DEL RIESGO'!AA19</f>
        <v>Mayor</v>
      </c>
      <c r="J35" s="957" t="str">
        <f>'4-VALORACIÓN DEL RIESGO'!AB19</f>
        <v>Extremo</v>
      </c>
      <c r="K35" s="957" t="str">
        <f>'4-VALORACIÓN DEL RIESGO'!AC19</f>
        <v>Reducir</v>
      </c>
      <c r="L35" s="487" t="s">
        <v>86</v>
      </c>
      <c r="M35" s="516" t="str">
        <f>'5-CONTROLES'!M38</f>
        <v>Implementar y gobernar la Arquitectura empresarial
definida para la ANT</v>
      </c>
      <c r="N35" s="516" t="str">
        <f>'5-CONTROLES'!L38</f>
        <v>Arquitectura empresarial</v>
      </c>
      <c r="O35" s="516" t="str">
        <f>'5-CONTROLES'!G38</f>
        <v>Subdirección de sistemas de información de Tierras</v>
      </c>
      <c r="P35" s="516" t="str">
        <f>'5-CONTROLES'!H38</f>
        <v>DIARIO</v>
      </c>
      <c r="Q35" s="954" t="s">
        <v>1730</v>
      </c>
      <c r="R35" s="516" t="str">
        <f>'5-CONTROLES'!AC38</f>
        <v>Fuerte</v>
      </c>
      <c r="S35" s="516" t="str">
        <f>'5-CONTROLES'!AD38</f>
        <v>Fuerte</v>
      </c>
      <c r="T35" s="516" t="str">
        <f>'5-CONTROLES'!AE38</f>
        <v>Fuerte</v>
      </c>
      <c r="U35" s="839" t="str">
        <f>'5-CONTROLES'!AI38</f>
        <v>Moderado</v>
      </c>
      <c r="V35" s="956" t="str">
        <f>'5-CONTROLES'!AM38</f>
        <v>Posible</v>
      </c>
      <c r="W35" s="956" t="str">
        <f>'5-CONTROLES'!AQ38</f>
        <v>Mayor</v>
      </c>
      <c r="X35" s="957" t="str">
        <f>'5-CONTROLES'!AR38</f>
        <v>Extremo</v>
      </c>
      <c r="Y35" s="956" t="str">
        <f>'5-CONTROLES'!AT38</f>
        <v>Reducir</v>
      </c>
      <c r="Z35" s="953" t="s">
        <v>1736</v>
      </c>
      <c r="AA35" s="953" t="s">
        <v>1737</v>
      </c>
      <c r="AB35" s="515" t="s">
        <v>88</v>
      </c>
      <c r="AC35" s="488" t="s">
        <v>1738</v>
      </c>
      <c r="AD35" s="488" t="s">
        <v>2084</v>
      </c>
      <c r="AE35" s="488" t="s">
        <v>1739</v>
      </c>
      <c r="AF35" s="520">
        <v>1</v>
      </c>
      <c r="AG35" s="513"/>
      <c r="AH35" s="513"/>
      <c r="AI35" s="513"/>
      <c r="AJ35" s="513"/>
      <c r="AK35" s="513"/>
      <c r="AL35" s="513"/>
      <c r="AM35" s="513"/>
      <c r="AN35" s="513"/>
      <c r="AO35" s="513"/>
      <c r="AP35" s="513"/>
      <c r="AQ35" s="513">
        <v>1</v>
      </c>
      <c r="AR35" s="513"/>
      <c r="AS35" s="344">
        <f t="shared" si="0"/>
        <v>1</v>
      </c>
      <c r="AT35" s="514" t="s">
        <v>2148</v>
      </c>
      <c r="AU35" s="549" t="s">
        <v>2147</v>
      </c>
    </row>
    <row r="36" spans="2:47" ht="180" customHeight="1" x14ac:dyDescent="0.25">
      <c r="B36" s="967"/>
      <c r="C36" s="799"/>
      <c r="D36" s="839"/>
      <c r="E36" s="839"/>
      <c r="F36" s="839"/>
      <c r="G36" s="839"/>
      <c r="H36" s="957"/>
      <c r="I36" s="957"/>
      <c r="J36" s="957"/>
      <c r="K36" s="957"/>
      <c r="L36" s="487" t="s">
        <v>359</v>
      </c>
      <c r="M36" s="516" t="str">
        <f>'5-CONTROLES'!M39</f>
        <v xml:space="preserve"> Realizar seguimiento y mantenimiento de la arquitectura
empresarial</v>
      </c>
      <c r="N36" s="516" t="str">
        <f>'5-CONTROLES'!L39</f>
        <v>Informe de seguimiento</v>
      </c>
      <c r="O36" s="516" t="str">
        <f>'5-CONTROLES'!G39</f>
        <v>Subdirección de sistemas de información de Tierras</v>
      </c>
      <c r="P36" s="516" t="str">
        <f>'5-CONTROLES'!H39</f>
        <v>TRIMESTRAL</v>
      </c>
      <c r="Q36" s="954"/>
      <c r="R36" s="516" t="str">
        <f>'5-CONTROLES'!AC39</f>
        <v>Débil</v>
      </c>
      <c r="S36" s="516" t="str">
        <f>'5-CONTROLES'!AD39</f>
        <v>Fuerte</v>
      </c>
      <c r="T36" s="516" t="str">
        <f>'5-CONTROLES'!AE39</f>
        <v>Débil</v>
      </c>
      <c r="U36" s="839"/>
      <c r="V36" s="956"/>
      <c r="W36" s="956"/>
      <c r="X36" s="957"/>
      <c r="Y36" s="956"/>
      <c r="Z36" s="953"/>
      <c r="AA36" s="953"/>
      <c r="AB36" s="515" t="s">
        <v>89</v>
      </c>
      <c r="AC36" s="488"/>
      <c r="AD36" s="488"/>
      <c r="AE36" s="488"/>
      <c r="AF36" s="520"/>
      <c r="AG36" s="513"/>
      <c r="AH36" s="513"/>
      <c r="AI36" s="513"/>
      <c r="AJ36" s="513"/>
      <c r="AK36" s="513"/>
      <c r="AL36" s="513"/>
      <c r="AM36" s="513"/>
      <c r="AN36" s="513"/>
      <c r="AO36" s="513"/>
      <c r="AP36" s="513"/>
      <c r="AQ36" s="513"/>
      <c r="AR36" s="513"/>
      <c r="AS36" s="513"/>
      <c r="AT36" s="514"/>
      <c r="AU36" s="549"/>
    </row>
    <row r="37" spans="2:47" ht="180" hidden="1" customHeight="1" x14ac:dyDescent="0.25">
      <c r="B37" s="967"/>
      <c r="C37" s="799"/>
      <c r="D37" s="839"/>
      <c r="E37" s="839"/>
      <c r="F37" s="839"/>
      <c r="G37" s="839"/>
      <c r="H37" s="957"/>
      <c r="I37" s="957"/>
      <c r="J37" s="957"/>
      <c r="K37" s="957"/>
      <c r="L37" s="487" t="s">
        <v>650</v>
      </c>
      <c r="M37" s="516">
        <f>'5-CONTROLES'!M40</f>
        <v>0</v>
      </c>
      <c r="N37" s="516">
        <f>'5-CONTROLES'!L40</f>
        <v>0</v>
      </c>
      <c r="O37" s="516">
        <f>'5-CONTROLES'!G40</f>
        <v>0</v>
      </c>
      <c r="P37" s="516">
        <f>'5-CONTROLES'!H40</f>
        <v>0</v>
      </c>
      <c r="Q37" s="954"/>
      <c r="R37" s="516" t="str">
        <f>'5-CONTROLES'!AC40</f>
        <v>Débil</v>
      </c>
      <c r="S37" s="516">
        <f>'5-CONTROLES'!AD40</f>
        <v>0</v>
      </c>
      <c r="T37" s="516" t="str">
        <f>'5-CONTROLES'!AE40</f>
        <v>Débil</v>
      </c>
      <c r="U37" s="839"/>
      <c r="V37" s="956"/>
      <c r="W37" s="956"/>
      <c r="X37" s="957"/>
      <c r="Y37" s="956"/>
      <c r="Z37" s="953"/>
      <c r="AA37" s="953"/>
      <c r="AB37" s="515" t="s">
        <v>723</v>
      </c>
      <c r="AC37" s="488"/>
      <c r="AD37" s="488"/>
      <c r="AE37" s="488"/>
      <c r="AF37" s="520"/>
      <c r="AG37" s="513"/>
      <c r="AH37" s="513"/>
      <c r="AI37" s="513"/>
      <c r="AJ37" s="513"/>
      <c r="AK37" s="513"/>
      <c r="AL37" s="513"/>
      <c r="AM37" s="513"/>
      <c r="AN37" s="513"/>
      <c r="AO37" s="513"/>
      <c r="AP37" s="513"/>
      <c r="AQ37" s="513"/>
      <c r="AR37" s="513"/>
      <c r="AS37" s="513"/>
      <c r="AT37" s="514"/>
      <c r="AU37" s="549"/>
    </row>
    <row r="38" spans="2:47" ht="180" customHeight="1" x14ac:dyDescent="0.25">
      <c r="B38" s="967" t="str">
        <f>'3-IDENTIFICACIÓN DEL RIESGO'!B21</f>
        <v>Inteligencia de la información.</v>
      </c>
      <c r="C38" s="799">
        <v>11</v>
      </c>
      <c r="D38" s="839" t="str">
        <f>'3-IDENTIFICACIÓN DEL RIESGO'!G21</f>
        <v>Incumplimiento en la implementación del Modelo de Seguridad y Privacidad  de la información de la estrategia de Gobierno Digital.</v>
      </c>
      <c r="E38" s="839" t="str">
        <f>'3-IDENTIFICACIÓN DEL RIESGO'!N21</f>
        <v>Estratégicos</v>
      </c>
      <c r="F38" s="839" t="str">
        <f>'3-IDENTIFICACIÓN DEL RIESGO'!H21</f>
        <v>Inadecuada priorización de las tareas necesarias para planificar e implementar el componente de seguridad digital de la estrategia de gobierno digital. 
Ausencia de recursos para una implementación efectiva del modelo de seguridad digital.</v>
      </c>
      <c r="G38" s="839" t="str">
        <f>'3-IDENTIFICACIÓN DEL RIESGO'!L21</f>
        <v xml:space="preserve">Incumplimiento de directrices de la estrategia de Gobierno Digital.
Bajas calificaciones en el autodiagnóstico FURAG.
Hallazgos de entes de control.
Incumplimiento de metas institucionales </v>
      </c>
      <c r="H38" s="957" t="str">
        <f>'4-VALORACIÓN DEL RIESGO'!Q20</f>
        <v>Probable</v>
      </c>
      <c r="I38" s="957" t="str">
        <f>'4-VALORACIÓN DEL RIESGO'!AA20</f>
        <v>Mayor</v>
      </c>
      <c r="J38" s="957" t="str">
        <f>'4-VALORACIÓN DEL RIESGO'!AB20</f>
        <v>Extremo</v>
      </c>
      <c r="K38" s="957" t="str">
        <f>'4-VALORACIÓN DEL RIESGO'!AC20</f>
        <v>Reducir</v>
      </c>
      <c r="L38" s="487" t="s">
        <v>87</v>
      </c>
      <c r="M38" s="516" t="str">
        <f>'5-CONTROLES'!M41</f>
        <v>Verificación del cumplimiento de las Políticas de Seguridad y Privacidad. INTI-Política-001 POLÍTICA GENERAL DE SEGURIDAD DE LA INFORMACIÓN, TRATAMIENTO Y PROTECCIÓN DE DATOS PERSONALES, Numeral 5,3.</v>
      </c>
      <c r="N38" s="516" t="str">
        <f>'5-CONTROLES'!L41</f>
        <v>Informe de verificación</v>
      </c>
      <c r="O38" s="516" t="str">
        <f>'5-CONTROLES'!G41</f>
        <v>Subdirección de sistemas de información de Tierras</v>
      </c>
      <c r="P38" s="516" t="str">
        <f>'5-CONTROLES'!H41</f>
        <v>TRIMESTRAL</v>
      </c>
      <c r="Q38" s="954" t="s">
        <v>1731</v>
      </c>
      <c r="R38" s="516" t="str">
        <f>'5-CONTROLES'!AC41</f>
        <v>Débil</v>
      </c>
      <c r="S38" s="516" t="str">
        <f>'5-CONTROLES'!AD41</f>
        <v>Fuerte</v>
      </c>
      <c r="T38" s="516" t="str">
        <f>'5-CONTROLES'!AE41</f>
        <v>Débil</v>
      </c>
      <c r="U38" s="839" t="str">
        <f>'5-CONTROLES'!AI41</f>
        <v>Débil</v>
      </c>
      <c r="V38" s="956" t="str">
        <f>'5-CONTROLES'!AM41</f>
        <v>Probable</v>
      </c>
      <c r="W38" s="956" t="str">
        <f>'5-CONTROLES'!AQ41</f>
        <v>Mayor</v>
      </c>
      <c r="X38" s="957" t="str">
        <f>'5-CONTROLES'!AR41</f>
        <v>Extremo</v>
      </c>
      <c r="Y38" s="956" t="str">
        <f>'5-CONTROLES'!AT41</f>
        <v>Reducir</v>
      </c>
      <c r="Z38" s="953" t="s">
        <v>1740</v>
      </c>
      <c r="AA38" s="953" t="s">
        <v>1741</v>
      </c>
      <c r="AB38" s="515" t="s">
        <v>90</v>
      </c>
      <c r="AC38" s="488" t="s">
        <v>1742</v>
      </c>
      <c r="AD38" s="488" t="s">
        <v>2084</v>
      </c>
      <c r="AE38" s="488" t="s">
        <v>1743</v>
      </c>
      <c r="AF38" s="520">
        <v>8</v>
      </c>
      <c r="AG38" s="513"/>
      <c r="AH38" s="513"/>
      <c r="AI38" s="513"/>
      <c r="AJ38" s="513">
        <v>1</v>
      </c>
      <c r="AK38" s="513">
        <v>1</v>
      </c>
      <c r="AL38" s="513">
        <v>1</v>
      </c>
      <c r="AM38" s="513">
        <v>1</v>
      </c>
      <c r="AN38" s="513">
        <v>1</v>
      </c>
      <c r="AO38" s="513">
        <v>1</v>
      </c>
      <c r="AP38" s="513">
        <v>1</v>
      </c>
      <c r="AQ38" s="513">
        <v>1</v>
      </c>
      <c r="AR38" s="513"/>
      <c r="AS38" s="344">
        <v>8</v>
      </c>
      <c r="AT38" s="514" t="s">
        <v>2149</v>
      </c>
      <c r="AU38" s="549" t="s">
        <v>2147</v>
      </c>
    </row>
    <row r="39" spans="2:47" ht="180" customHeight="1" x14ac:dyDescent="0.25">
      <c r="B39" s="967"/>
      <c r="C39" s="799"/>
      <c r="D39" s="839"/>
      <c r="E39" s="839"/>
      <c r="F39" s="839"/>
      <c r="G39" s="839"/>
      <c r="H39" s="957"/>
      <c r="I39" s="957"/>
      <c r="J39" s="957"/>
      <c r="K39" s="957"/>
      <c r="L39" s="487" t="s">
        <v>134</v>
      </c>
      <c r="M39" s="516" t="str">
        <f>'5-CONTROLES'!M42</f>
        <v>Realizar seguimiento a la Estrategia de Servicios TIC. INTI -P-004 GOBIERNO DE TIC</v>
      </c>
      <c r="N39" s="516" t="str">
        <f>'5-CONTROLES'!L42</f>
        <v>Informe de seguimiento</v>
      </c>
      <c r="O39" s="516" t="str">
        <f>'5-CONTROLES'!G42</f>
        <v>Subdirección de sistemas de información de Tierras</v>
      </c>
      <c r="P39" s="516" t="str">
        <f>'5-CONTROLES'!H42</f>
        <v>SEMESTRAL</v>
      </c>
      <c r="Q39" s="954"/>
      <c r="R39" s="516" t="str">
        <f>'5-CONTROLES'!AC42</f>
        <v>Débil</v>
      </c>
      <c r="S39" s="516" t="str">
        <f>'5-CONTROLES'!AD42</f>
        <v>Fuerte</v>
      </c>
      <c r="T39" s="516" t="str">
        <f>'5-CONTROLES'!AE42</f>
        <v>Débil</v>
      </c>
      <c r="U39" s="839"/>
      <c r="V39" s="956"/>
      <c r="W39" s="956"/>
      <c r="X39" s="957"/>
      <c r="Y39" s="956"/>
      <c r="Z39" s="953"/>
      <c r="AA39" s="953"/>
      <c r="AB39" s="515" t="s">
        <v>135</v>
      </c>
      <c r="AC39" s="488"/>
      <c r="AD39" s="488"/>
      <c r="AE39" s="488"/>
      <c r="AF39" s="520"/>
      <c r="AG39" s="513"/>
      <c r="AH39" s="513"/>
      <c r="AI39" s="513"/>
      <c r="AJ39" s="513"/>
      <c r="AK39" s="513"/>
      <c r="AL39" s="513"/>
      <c r="AM39" s="513"/>
      <c r="AN39" s="513"/>
      <c r="AO39" s="513"/>
      <c r="AP39" s="513"/>
      <c r="AQ39" s="513"/>
      <c r="AR39" s="513"/>
      <c r="AS39" s="513"/>
      <c r="AT39" s="514"/>
      <c r="AU39" s="549"/>
    </row>
    <row r="40" spans="2:47" ht="180" hidden="1" customHeight="1" x14ac:dyDescent="0.25">
      <c r="B40" s="967"/>
      <c r="C40" s="799"/>
      <c r="D40" s="839"/>
      <c r="E40" s="839"/>
      <c r="F40" s="839"/>
      <c r="G40" s="839"/>
      <c r="H40" s="957"/>
      <c r="I40" s="957"/>
      <c r="J40" s="957"/>
      <c r="K40" s="957"/>
      <c r="L40" s="487" t="s">
        <v>651</v>
      </c>
      <c r="M40" s="516">
        <f>'5-CONTROLES'!M43</f>
        <v>0</v>
      </c>
      <c r="N40" s="516">
        <f>'5-CONTROLES'!L43</f>
        <v>0</v>
      </c>
      <c r="O40" s="516">
        <f>'5-CONTROLES'!G43</f>
        <v>0</v>
      </c>
      <c r="P40" s="516">
        <f>'5-CONTROLES'!H43</f>
        <v>0</v>
      </c>
      <c r="Q40" s="954"/>
      <c r="R40" s="516" t="str">
        <f>'5-CONTROLES'!AC43</f>
        <v>Débil</v>
      </c>
      <c r="S40" s="516">
        <f>'5-CONTROLES'!AD43</f>
        <v>0</v>
      </c>
      <c r="T40" s="516" t="str">
        <f>'5-CONTROLES'!AE43</f>
        <v>Débil</v>
      </c>
      <c r="U40" s="839"/>
      <c r="V40" s="956"/>
      <c r="W40" s="956"/>
      <c r="X40" s="957"/>
      <c r="Y40" s="956"/>
      <c r="Z40" s="953"/>
      <c r="AA40" s="953"/>
      <c r="AB40" s="515" t="s">
        <v>724</v>
      </c>
      <c r="AC40" s="488"/>
      <c r="AD40" s="488"/>
      <c r="AE40" s="488"/>
      <c r="AF40" s="520"/>
      <c r="AG40" s="513"/>
      <c r="AH40" s="513"/>
      <c r="AI40" s="513"/>
      <c r="AJ40" s="513"/>
      <c r="AK40" s="513"/>
      <c r="AL40" s="513"/>
      <c r="AM40" s="513"/>
      <c r="AN40" s="513"/>
      <c r="AO40" s="513"/>
      <c r="AP40" s="513"/>
      <c r="AQ40" s="513"/>
      <c r="AR40" s="513"/>
      <c r="AS40" s="513"/>
      <c r="AT40" s="514"/>
      <c r="AU40" s="549"/>
    </row>
    <row r="41" spans="2:47" ht="240" customHeight="1" x14ac:dyDescent="0.25">
      <c r="B41" s="967" t="str">
        <f>'3-IDENTIFICACIÓN DEL RIESGO'!B22</f>
        <v>Inteligencia de la información.</v>
      </c>
      <c r="C41" s="799">
        <v>12</v>
      </c>
      <c r="D41" s="839" t="str">
        <f>'3-IDENTIFICACIÓN DEL RIESGO'!G22</f>
        <v>Pérdida parcial o completa del conocimiento de la Entidad</v>
      </c>
      <c r="E41" s="839" t="str">
        <f>'3-IDENTIFICACIÓN DEL RIESGO'!N22</f>
        <v>Estratégicos</v>
      </c>
      <c r="F41" s="839" t="str">
        <f>'3-IDENTIFICACIÓN DEL RIESGO'!H22</f>
        <v xml:space="preserve">No existe, en el talento humano de la entidad, una cultura que promueva generación y mejoramiento del conocimiento explícito de la misma. 
La falta de herramientas para la utilización y apropiación del conocimiento  que favorezcan la identificación de procesos que permitan obtener, organizar, sistematizar, guardar y compartir fácilmente datos e información. 
La falta de procesos que permitan convertir los datos producidos por la entidad en conocimiento útil, que mediante la evidencia, ayude a responder preguntas que posteriormente guíen la toma de decisiones, a través del análisis de la mayor cantidad de información posible .
La falta de una visión estratégica de comunicación, consolidación de redes y la enseñanza-aprendizaje para difundir y reforzar la gestión del conocimiento. </v>
      </c>
      <c r="G41" s="839" t="str">
        <f>'3-IDENTIFICACIÓN DEL RIESGO'!L22</f>
        <v>Reprocesos
Dificultades en la toma de decisiones para el logro efectivo de la entidad. 
Que no ocurra una dinámica de mejoramiento continuo e innovación en procesos, productos y servicios misionales y de soporte de la Entidad.
Pueden ocurrir demoras en el aprendizaje de nuevos colaboradores 
Invisivilización de los resultados obtenidos por parte de la entidad.</v>
      </c>
      <c r="H41" s="957" t="str">
        <f>'4-VALORACIÓN DEL RIESGO'!Q21</f>
        <v>Casi seguro</v>
      </c>
      <c r="I41" s="957" t="str">
        <f>'4-VALORACIÓN DEL RIESGO'!AA21</f>
        <v>Catastrófico</v>
      </c>
      <c r="J41" s="957" t="str">
        <f>'4-VALORACIÓN DEL RIESGO'!AB21</f>
        <v>Extremo</v>
      </c>
      <c r="K41" s="957" t="str">
        <f>'4-VALORACIÓN DEL RIESGO'!AC21</f>
        <v>Reducir</v>
      </c>
      <c r="L41" s="487" t="s">
        <v>91</v>
      </c>
      <c r="M41" s="516" t="str">
        <f>'5-CONTROLES'!M44</f>
        <v>Revisar oportunidades de mejora</v>
      </c>
      <c r="N41" s="516" t="str">
        <f>'5-CONTROLES'!L44</f>
        <v>INTI -F-014 FORMA NECESIDADES Y OPORTUNIDADES DE MEJORA</v>
      </c>
      <c r="O41" s="516" t="str">
        <f>'5-CONTROLES'!G44</f>
        <v>Dependencias ANT</v>
      </c>
      <c r="P41" s="516" t="str">
        <f>'5-CONTROLES'!H44</f>
        <v>SEMANAL</v>
      </c>
      <c r="Q41" s="954" t="s">
        <v>1744</v>
      </c>
      <c r="R41" s="516" t="str">
        <f>'5-CONTROLES'!AC44</f>
        <v>Débil</v>
      </c>
      <c r="S41" s="516" t="str">
        <f>'5-CONTROLES'!AD44</f>
        <v>Moderado</v>
      </c>
      <c r="T41" s="516" t="str">
        <f>'5-CONTROLES'!AE44</f>
        <v>Débil</v>
      </c>
      <c r="U41" s="839" t="str">
        <f>'5-CONTROLES'!AI44</f>
        <v>Débil</v>
      </c>
      <c r="V41" s="956" t="str">
        <f>'5-CONTROLES'!AM44</f>
        <v>Casi Seguro</v>
      </c>
      <c r="W41" s="956" t="str">
        <f>'5-CONTROLES'!AQ44</f>
        <v>Catastrófico</v>
      </c>
      <c r="X41" s="957" t="str">
        <f>'5-CONTROLES'!AR44</f>
        <v>Extremo</v>
      </c>
      <c r="Y41" s="956" t="str">
        <f>'5-CONTROLES'!AT44</f>
        <v>Reducir</v>
      </c>
      <c r="Z41" s="953" t="s">
        <v>1954</v>
      </c>
      <c r="AA41" s="953" t="s">
        <v>1746</v>
      </c>
      <c r="AB41" s="515" t="s">
        <v>92</v>
      </c>
      <c r="AC41" s="488" t="s">
        <v>1834</v>
      </c>
      <c r="AD41" s="488" t="s">
        <v>1747</v>
      </c>
      <c r="AE41" s="488" t="s">
        <v>1748</v>
      </c>
      <c r="AF41" s="520">
        <v>4</v>
      </c>
      <c r="AG41" s="525"/>
      <c r="AH41" s="525">
        <v>1</v>
      </c>
      <c r="AI41" s="525"/>
      <c r="AJ41" s="525"/>
      <c r="AK41" s="525"/>
      <c r="AL41" s="525"/>
      <c r="AM41" s="525"/>
      <c r="AN41" s="525">
        <v>1</v>
      </c>
      <c r="AO41" s="525">
        <v>1</v>
      </c>
      <c r="AP41" s="525"/>
      <c r="AQ41" s="525"/>
      <c r="AR41" s="525">
        <v>1</v>
      </c>
      <c r="AS41" s="525">
        <f t="shared" si="0"/>
        <v>4</v>
      </c>
      <c r="AT41" s="522" t="s">
        <v>2150</v>
      </c>
      <c r="AU41" s="550" t="s">
        <v>2151</v>
      </c>
    </row>
    <row r="42" spans="2:47" ht="180" hidden="1" customHeight="1" x14ac:dyDescent="0.25">
      <c r="B42" s="967"/>
      <c r="C42" s="799"/>
      <c r="D42" s="839"/>
      <c r="E42" s="839"/>
      <c r="F42" s="839"/>
      <c r="G42" s="839"/>
      <c r="H42" s="957"/>
      <c r="I42" s="957"/>
      <c r="J42" s="957"/>
      <c r="K42" s="957"/>
      <c r="L42" s="487" t="s">
        <v>360</v>
      </c>
      <c r="M42" s="516">
        <f>'5-CONTROLES'!M45</f>
        <v>0</v>
      </c>
      <c r="N42" s="516">
        <f>'5-CONTROLES'!L45</f>
        <v>0</v>
      </c>
      <c r="O42" s="516">
        <f>'5-CONTROLES'!G45</f>
        <v>0</v>
      </c>
      <c r="P42" s="516">
        <f>'5-CONTROLES'!H45</f>
        <v>0</v>
      </c>
      <c r="Q42" s="954"/>
      <c r="R42" s="516" t="str">
        <f>'5-CONTROLES'!AC45</f>
        <v>Débil</v>
      </c>
      <c r="S42" s="516">
        <f>'5-CONTROLES'!AD45</f>
        <v>0</v>
      </c>
      <c r="T42" s="516" t="str">
        <f>'5-CONTROLES'!AE45</f>
        <v>Débil</v>
      </c>
      <c r="U42" s="839"/>
      <c r="V42" s="956"/>
      <c r="W42" s="956"/>
      <c r="X42" s="957"/>
      <c r="Y42" s="956"/>
      <c r="Z42" s="953"/>
      <c r="AA42" s="953"/>
      <c r="AB42" s="515" t="s">
        <v>93</v>
      </c>
      <c r="AC42" s="488"/>
      <c r="AD42" s="488"/>
      <c r="AE42" s="488"/>
      <c r="AF42" s="520"/>
      <c r="AG42" s="513"/>
      <c r="AH42" s="513"/>
      <c r="AI42" s="513"/>
      <c r="AJ42" s="513"/>
      <c r="AK42" s="513"/>
      <c r="AL42" s="513"/>
      <c r="AM42" s="513"/>
      <c r="AN42" s="513"/>
      <c r="AO42" s="513"/>
      <c r="AP42" s="513"/>
      <c r="AQ42" s="513"/>
      <c r="AR42" s="513"/>
      <c r="AS42" s="513"/>
      <c r="AT42" s="514"/>
      <c r="AU42" s="549"/>
    </row>
    <row r="43" spans="2:47" ht="180" hidden="1" customHeight="1" x14ac:dyDescent="0.25">
      <c r="B43" s="967"/>
      <c r="C43" s="799"/>
      <c r="D43" s="839"/>
      <c r="E43" s="839"/>
      <c r="F43" s="839"/>
      <c r="G43" s="839"/>
      <c r="H43" s="957"/>
      <c r="I43" s="957"/>
      <c r="J43" s="957"/>
      <c r="K43" s="957"/>
      <c r="L43" s="487" t="s">
        <v>652</v>
      </c>
      <c r="M43" s="516">
        <f>'5-CONTROLES'!M46</f>
        <v>0</v>
      </c>
      <c r="N43" s="516">
        <f>'5-CONTROLES'!L46</f>
        <v>0</v>
      </c>
      <c r="O43" s="516">
        <f>'5-CONTROLES'!G46</f>
        <v>0</v>
      </c>
      <c r="P43" s="516">
        <f>'5-CONTROLES'!H46</f>
        <v>0</v>
      </c>
      <c r="Q43" s="954"/>
      <c r="R43" s="516" t="str">
        <f>'5-CONTROLES'!AC46</f>
        <v>Débil</v>
      </c>
      <c r="S43" s="516">
        <f>'5-CONTROLES'!AD46</f>
        <v>0</v>
      </c>
      <c r="T43" s="516" t="str">
        <f>'5-CONTROLES'!AE46</f>
        <v>Débil</v>
      </c>
      <c r="U43" s="839"/>
      <c r="V43" s="956"/>
      <c r="W43" s="956"/>
      <c r="X43" s="957"/>
      <c r="Y43" s="956"/>
      <c r="Z43" s="953"/>
      <c r="AA43" s="953"/>
      <c r="AB43" s="515" t="s">
        <v>725</v>
      </c>
      <c r="AC43" s="488"/>
      <c r="AD43" s="488"/>
      <c r="AE43" s="488"/>
      <c r="AF43" s="520"/>
      <c r="AG43" s="513"/>
      <c r="AH43" s="513"/>
      <c r="AI43" s="513"/>
      <c r="AJ43" s="513"/>
      <c r="AK43" s="513"/>
      <c r="AL43" s="513"/>
      <c r="AM43" s="513"/>
      <c r="AN43" s="513"/>
      <c r="AO43" s="513"/>
      <c r="AP43" s="513"/>
      <c r="AQ43" s="513"/>
      <c r="AR43" s="513"/>
      <c r="AS43" s="513"/>
      <c r="AT43" s="514"/>
      <c r="AU43" s="549"/>
    </row>
    <row r="44" spans="2:47" ht="180" customHeight="1" x14ac:dyDescent="0.25">
      <c r="B44" s="967" t="str">
        <f>'3-IDENTIFICACIÓN DEL RIESGO'!B23</f>
        <v>Inteligencia de la información.</v>
      </c>
      <c r="C44" s="799">
        <v>13</v>
      </c>
      <c r="D44" s="839" t="str">
        <f>'3-IDENTIFICACIÓN DEL RIESGO'!G23</f>
        <v>Aprobación y publicación de información documentada no pertinente a los Procesos de la entidad.</v>
      </c>
      <c r="E44" s="839" t="str">
        <f>'3-IDENTIFICACIÓN DEL RIESGO'!N23</f>
        <v>Gerenciales</v>
      </c>
      <c r="F44" s="839" t="str">
        <f>'3-IDENTIFICACIÓN DEL RIESGO'!H23</f>
        <v xml:space="preserve">
Desarticulación de los procesos.
Desconocimiento del procedimiento establecido para controlar la aprobación, actualización y publicación de la información documentada oficial de la entidad, dispuesta para apoyar la operación de los procesos.</v>
      </c>
      <c r="G44" s="839" t="str">
        <f>'3-IDENTIFICACIÓN DEL RIESGO'!L23</f>
        <v>Incumplimiento de los objetivos de los procesos.
Reprocesos.
Uso involuntario de documentos oficiales en versiones vigentes que 
contienen información desactualizada.</v>
      </c>
      <c r="H44" s="957" t="str">
        <f>'4-VALORACIÓN DEL RIESGO'!Q22</f>
        <v>Probable</v>
      </c>
      <c r="I44" s="957" t="str">
        <f>'4-VALORACIÓN DEL RIESGO'!AA22</f>
        <v>Mayor</v>
      </c>
      <c r="J44" s="957" t="str">
        <f>'4-VALORACIÓN DEL RIESGO'!AB22</f>
        <v>Extremo</v>
      </c>
      <c r="K44" s="957" t="str">
        <f>'4-VALORACIÓN DEL RIESGO'!AC22</f>
        <v>Reducir</v>
      </c>
      <c r="L44" s="487" t="s">
        <v>95</v>
      </c>
      <c r="M44" s="516" t="str">
        <f>'5-CONTROLES'!M47</f>
        <v>Evaluar la pertinencia de la solicitud de elaboración o actualización de información documentada.</v>
      </c>
      <c r="N44" s="516" t="str">
        <f>'5-CONTROLES'!L47</f>
        <v>INTI -F-007 FORMA SOLICITUD ELABORACIÓN O MODIFICACIÓN DE
DOCUMENTOS</v>
      </c>
      <c r="O44" s="516" t="str">
        <f>'5-CONTROLES'!G47</f>
        <v>Oficina de Planeación</v>
      </c>
      <c r="P44" s="516" t="str">
        <f>'5-CONTROLES'!H47</f>
        <v>DIARIO</v>
      </c>
      <c r="Q44" s="954" t="s">
        <v>1745</v>
      </c>
      <c r="R44" s="516" t="str">
        <f>'5-CONTROLES'!AC47</f>
        <v>Débil</v>
      </c>
      <c r="S44" s="516" t="str">
        <f>'5-CONTROLES'!AD47</f>
        <v>Fuerte</v>
      </c>
      <c r="T44" s="516" t="str">
        <f>'5-CONTROLES'!AE47</f>
        <v>Débil</v>
      </c>
      <c r="U44" s="839" t="str">
        <f>'5-CONTROLES'!AI47</f>
        <v>Débil</v>
      </c>
      <c r="V44" s="956" t="str">
        <f>'5-CONTROLES'!AM47</f>
        <v>Probable</v>
      </c>
      <c r="W44" s="956" t="str">
        <f>'5-CONTROLES'!AQ47</f>
        <v>Mayor</v>
      </c>
      <c r="X44" s="957" t="str">
        <f>'5-CONTROLES'!AR47</f>
        <v>Extremo</v>
      </c>
      <c r="Y44" s="956" t="str">
        <f>'5-CONTROLES'!AT47</f>
        <v>Reducir</v>
      </c>
      <c r="Z44" s="953" t="s">
        <v>1749</v>
      </c>
      <c r="AA44" s="953" t="s">
        <v>1986</v>
      </c>
      <c r="AB44" s="515" t="s">
        <v>96</v>
      </c>
      <c r="AC44" s="488" t="s">
        <v>1750</v>
      </c>
      <c r="AD44" s="488" t="s">
        <v>716</v>
      </c>
      <c r="AE44" s="488" t="s">
        <v>1751</v>
      </c>
      <c r="AF44" s="520">
        <v>30</v>
      </c>
      <c r="AG44" s="513"/>
      <c r="AH44" s="513">
        <v>10</v>
      </c>
      <c r="AI44" s="513">
        <v>9</v>
      </c>
      <c r="AJ44" s="513">
        <v>10</v>
      </c>
      <c r="AK44" s="513">
        <v>9</v>
      </c>
      <c r="AL44" s="513">
        <v>10</v>
      </c>
      <c r="AM44" s="513">
        <v>9</v>
      </c>
      <c r="AN44" s="513">
        <v>10</v>
      </c>
      <c r="AO44" s="513">
        <v>9</v>
      </c>
      <c r="AP44" s="513">
        <v>10</v>
      </c>
      <c r="AQ44" s="513">
        <v>9</v>
      </c>
      <c r="AR44" s="513">
        <v>9</v>
      </c>
      <c r="AS44" s="513">
        <f t="shared" si="0"/>
        <v>104</v>
      </c>
      <c r="AT44" s="523" t="s">
        <v>2152</v>
      </c>
      <c r="AU44" s="549" t="s">
        <v>2153</v>
      </c>
    </row>
    <row r="45" spans="2:47" ht="180" customHeight="1" x14ac:dyDescent="0.25">
      <c r="B45" s="967"/>
      <c r="C45" s="799"/>
      <c r="D45" s="839"/>
      <c r="E45" s="839"/>
      <c r="F45" s="839"/>
      <c r="G45" s="839"/>
      <c r="H45" s="957"/>
      <c r="I45" s="957"/>
      <c r="J45" s="957"/>
      <c r="K45" s="957"/>
      <c r="L45" s="487" t="s">
        <v>288</v>
      </c>
      <c r="M45" s="516" t="str">
        <f>'5-CONTROLES'!M48</f>
        <v>Someter a revisión o discusión los documentos en elaboración o actualización.</v>
      </c>
      <c r="N45" s="516" t="str">
        <f>'5-CONTROLES'!L48</f>
        <v>Documento en elaboración, con control de cambios.</v>
      </c>
      <c r="O45" s="516" t="str">
        <f>'5-CONTROLES'!G48</f>
        <v>Dependencias ANT</v>
      </c>
      <c r="P45" s="516" t="str">
        <f>'5-CONTROLES'!H48</f>
        <v>DIARIO</v>
      </c>
      <c r="Q45" s="954"/>
      <c r="R45" s="516" t="str">
        <f>'5-CONTROLES'!AC48</f>
        <v>Débil</v>
      </c>
      <c r="S45" s="516" t="str">
        <f>'5-CONTROLES'!AD48</f>
        <v>Fuerte</v>
      </c>
      <c r="T45" s="516" t="str">
        <f>'5-CONTROLES'!AE48</f>
        <v>Débil</v>
      </c>
      <c r="U45" s="839"/>
      <c r="V45" s="956"/>
      <c r="W45" s="956"/>
      <c r="X45" s="957"/>
      <c r="Y45" s="956"/>
      <c r="Z45" s="953"/>
      <c r="AA45" s="953"/>
      <c r="AB45" s="515" t="s">
        <v>97</v>
      </c>
      <c r="AC45" s="488"/>
      <c r="AD45" s="488"/>
      <c r="AE45" s="488"/>
      <c r="AF45" s="520"/>
      <c r="AG45" s="513"/>
      <c r="AH45" s="513"/>
      <c r="AI45" s="513"/>
      <c r="AJ45" s="513"/>
      <c r="AK45" s="513"/>
      <c r="AL45" s="513"/>
      <c r="AM45" s="513"/>
      <c r="AN45" s="513"/>
      <c r="AO45" s="513"/>
      <c r="AP45" s="513"/>
      <c r="AQ45" s="513"/>
      <c r="AR45" s="513"/>
      <c r="AS45" s="513"/>
      <c r="AT45" s="514"/>
      <c r="AU45" s="549"/>
    </row>
    <row r="46" spans="2:47" ht="180" customHeight="1" x14ac:dyDescent="0.25">
      <c r="B46" s="967"/>
      <c r="C46" s="799"/>
      <c r="D46" s="839"/>
      <c r="E46" s="839"/>
      <c r="F46" s="839"/>
      <c r="G46" s="839"/>
      <c r="H46" s="957"/>
      <c r="I46" s="957"/>
      <c r="J46" s="957"/>
      <c r="K46" s="957"/>
      <c r="L46" s="487" t="s">
        <v>653</v>
      </c>
      <c r="M46" s="516" t="str">
        <f>'5-CONTROLES'!M49</f>
        <v>Aprobación final del documento</v>
      </c>
      <c r="N46" s="516" t="str">
        <f>'5-CONTROLES'!L49</f>
        <v>Documento aprobado con todas las firmas.</v>
      </c>
      <c r="O46" s="516" t="str">
        <f>'5-CONTROLES'!G49</f>
        <v>Dependencias ANT</v>
      </c>
      <c r="P46" s="516" t="str">
        <f>'5-CONTROLES'!H49</f>
        <v>DIARIO</v>
      </c>
      <c r="Q46" s="954"/>
      <c r="R46" s="516" t="str">
        <f>'5-CONTROLES'!AC49</f>
        <v>Débil</v>
      </c>
      <c r="S46" s="516" t="str">
        <f>'5-CONTROLES'!AD49</f>
        <v>Fuerte</v>
      </c>
      <c r="T46" s="516" t="str">
        <f>'5-CONTROLES'!AE49</f>
        <v>Débil</v>
      </c>
      <c r="U46" s="839"/>
      <c r="V46" s="956"/>
      <c r="W46" s="956"/>
      <c r="X46" s="957"/>
      <c r="Y46" s="956"/>
      <c r="Z46" s="953"/>
      <c r="AA46" s="953"/>
      <c r="AB46" s="515" t="s">
        <v>726</v>
      </c>
      <c r="AC46" s="488"/>
      <c r="AD46" s="488"/>
      <c r="AE46" s="488"/>
      <c r="AF46" s="520"/>
      <c r="AG46" s="513"/>
      <c r="AH46" s="513"/>
      <c r="AI46" s="513"/>
      <c r="AJ46" s="513"/>
      <c r="AK46" s="513"/>
      <c r="AL46" s="513"/>
      <c r="AM46" s="513"/>
      <c r="AN46" s="513"/>
      <c r="AO46" s="513"/>
      <c r="AP46" s="513"/>
      <c r="AQ46" s="513"/>
      <c r="AR46" s="513"/>
      <c r="AS46" s="513"/>
      <c r="AT46" s="514"/>
      <c r="AU46" s="549"/>
    </row>
    <row r="47" spans="2:47" ht="180" customHeight="1" x14ac:dyDescent="0.25">
      <c r="B47" s="967" t="str">
        <f>'3-IDENTIFICACIÓN DEL RIESGO'!B24</f>
        <v>Gestión del Modelo de Atención.</v>
      </c>
      <c r="C47" s="799">
        <v>14</v>
      </c>
      <c r="D47" s="839" t="str">
        <f>'3-IDENTIFICACIÓN DEL RIESGO'!G24</f>
        <v>Respuesta inoportuna a las PQRSD</v>
      </c>
      <c r="E47" s="839" t="str">
        <f>'3-IDENTIFICACIÓN DEL RIESGO'!N24</f>
        <v>De Cumplimiento</v>
      </c>
      <c r="F47" s="839" t="str">
        <f>'3-IDENTIFICACIÓN DEL RIESGO'!H24</f>
        <v>Alto volumen de PQRSD que ingresan a la Entidad.
Represamiento en la firma y salida de respuestas.
Desconocimiento del Sistema de Gestion Documental ORFEO.</v>
      </c>
      <c r="G47" s="839" t="str">
        <f>'3-IDENTIFICACIÓN DEL RIESGO'!L24</f>
        <v>Pérdida de credibilidad e imagen Institucional 
Acciones legales contra la ANT
Posibles investigaciones y sanciones disciplinarias</v>
      </c>
      <c r="H47" s="957" t="str">
        <f>'4-VALORACIÓN DEL RIESGO'!Q23</f>
        <v>Casi seguro</v>
      </c>
      <c r="I47" s="957" t="str">
        <f>'4-VALORACIÓN DEL RIESGO'!AA23</f>
        <v>Catastrófico</v>
      </c>
      <c r="J47" s="957" t="str">
        <f>'4-VALORACIÓN DEL RIESGO'!AB23</f>
        <v>Extremo</v>
      </c>
      <c r="K47" s="957" t="str">
        <f>'4-VALORACIÓN DEL RIESGO'!AC23</f>
        <v>Reducir</v>
      </c>
      <c r="L47" s="490" t="s">
        <v>98</v>
      </c>
      <c r="M47" s="516" t="str">
        <f>'5-CONTROLES'!M50</f>
        <v>Seguimiento a la gestión y respuesta de la PQRSDF.</v>
      </c>
      <c r="N47" s="516" t="str">
        <f>'5-CONTROLES'!L50</f>
        <v xml:space="preserve">Pantallazo de mensaje remitido por parte del Sistema de Gestión Documental ORFEO. </v>
      </c>
      <c r="O47" s="516" t="str">
        <f>'5-CONTROLES'!G50</f>
        <v xml:space="preserve">Secretaria General </v>
      </c>
      <c r="P47" s="516" t="str">
        <f>'5-CONTROLES'!H50</f>
        <v>DIARIO</v>
      </c>
      <c r="Q47" s="954" t="s">
        <v>1532</v>
      </c>
      <c r="R47" s="516" t="str">
        <f>'5-CONTROLES'!AC50</f>
        <v>Débil</v>
      </c>
      <c r="S47" s="516" t="str">
        <f>'5-CONTROLES'!AD50</f>
        <v>Fuerte</v>
      </c>
      <c r="T47" s="516" t="str">
        <f>'5-CONTROLES'!AE50</f>
        <v>Débil</v>
      </c>
      <c r="U47" s="839" t="str">
        <f>'5-CONTROLES'!AI50</f>
        <v>Débil</v>
      </c>
      <c r="V47" s="956" t="str">
        <f>'5-CONTROLES'!AM50</f>
        <v>Casi Seguro</v>
      </c>
      <c r="W47" s="956" t="str">
        <f>'5-CONTROLES'!AQ50</f>
        <v>Catastrófico</v>
      </c>
      <c r="X47" s="957" t="str">
        <f>'5-CONTROLES'!AR50</f>
        <v>Extremo</v>
      </c>
      <c r="Y47" s="956" t="str">
        <f>'5-CONTROLES'!AT50</f>
        <v>Reducir</v>
      </c>
      <c r="Z47" s="953" t="s">
        <v>1987</v>
      </c>
      <c r="AA47" s="953" t="s">
        <v>1534</v>
      </c>
      <c r="AB47" s="515" t="s">
        <v>99</v>
      </c>
      <c r="AC47" s="488" t="s">
        <v>1988</v>
      </c>
      <c r="AD47" s="488" t="s">
        <v>1146</v>
      </c>
      <c r="AE47" s="488" t="s">
        <v>1989</v>
      </c>
      <c r="AF47" s="520">
        <v>4</v>
      </c>
      <c r="AG47" s="513"/>
      <c r="AH47" s="513"/>
      <c r="AI47" s="513">
        <v>1</v>
      </c>
      <c r="AJ47" s="513"/>
      <c r="AK47" s="513"/>
      <c r="AL47" s="513">
        <v>1</v>
      </c>
      <c r="AM47" s="513"/>
      <c r="AN47" s="513"/>
      <c r="AO47" s="513">
        <v>1</v>
      </c>
      <c r="AP47" s="513"/>
      <c r="AQ47" s="513"/>
      <c r="AR47" s="513">
        <v>1</v>
      </c>
      <c r="AS47" s="513">
        <f t="shared" si="0"/>
        <v>4</v>
      </c>
      <c r="AT47" s="522" t="s">
        <v>2154</v>
      </c>
      <c r="AU47" s="550" t="s">
        <v>2155</v>
      </c>
    </row>
    <row r="48" spans="2:47" ht="180" hidden="1" customHeight="1" x14ac:dyDescent="0.25">
      <c r="B48" s="967"/>
      <c r="C48" s="799"/>
      <c r="D48" s="839"/>
      <c r="E48" s="839"/>
      <c r="F48" s="839"/>
      <c r="G48" s="839"/>
      <c r="H48" s="957"/>
      <c r="I48" s="957"/>
      <c r="J48" s="957"/>
      <c r="K48" s="957"/>
      <c r="L48" s="490" t="s">
        <v>136</v>
      </c>
      <c r="M48" s="516">
        <f>'5-CONTROLES'!M51</f>
        <v>0</v>
      </c>
      <c r="N48" s="516">
        <f>'5-CONTROLES'!L51</f>
        <v>0</v>
      </c>
      <c r="O48" s="516">
        <f>'5-CONTROLES'!G51</f>
        <v>0</v>
      </c>
      <c r="P48" s="516">
        <f>'5-CONTROLES'!H51</f>
        <v>0</v>
      </c>
      <c r="Q48" s="954"/>
      <c r="R48" s="516" t="str">
        <f>'5-CONTROLES'!AC51</f>
        <v>Débil</v>
      </c>
      <c r="S48" s="516">
        <f>'5-CONTROLES'!AD51</f>
        <v>0</v>
      </c>
      <c r="T48" s="516" t="str">
        <f>'5-CONTROLES'!AE51</f>
        <v>Débil</v>
      </c>
      <c r="U48" s="839"/>
      <c r="V48" s="956"/>
      <c r="W48" s="956"/>
      <c r="X48" s="957"/>
      <c r="Y48" s="956"/>
      <c r="Z48" s="953"/>
      <c r="AA48" s="953"/>
      <c r="AB48" s="515" t="s">
        <v>100</v>
      </c>
      <c r="AC48" s="488"/>
      <c r="AD48" s="488"/>
      <c r="AE48" s="488"/>
      <c r="AF48" s="489"/>
      <c r="AG48" s="513"/>
      <c r="AH48" s="513"/>
      <c r="AI48" s="513"/>
      <c r="AJ48" s="513"/>
      <c r="AK48" s="513"/>
      <c r="AL48" s="513"/>
      <c r="AM48" s="513"/>
      <c r="AN48" s="513"/>
      <c r="AO48" s="513"/>
      <c r="AP48" s="513"/>
      <c r="AQ48" s="513"/>
      <c r="AR48" s="513"/>
      <c r="AS48" s="513"/>
      <c r="AT48" s="514"/>
      <c r="AU48" s="549"/>
    </row>
    <row r="49" spans="2:47" ht="180" hidden="1" customHeight="1" x14ac:dyDescent="0.25">
      <c r="B49" s="967"/>
      <c r="C49" s="799"/>
      <c r="D49" s="839"/>
      <c r="E49" s="839"/>
      <c r="F49" s="839"/>
      <c r="G49" s="839"/>
      <c r="H49" s="957"/>
      <c r="I49" s="957"/>
      <c r="J49" s="957"/>
      <c r="K49" s="957"/>
      <c r="L49" s="490" t="s">
        <v>654</v>
      </c>
      <c r="M49" s="516">
        <f>'5-CONTROLES'!M52</f>
        <v>0</v>
      </c>
      <c r="N49" s="516">
        <f>'5-CONTROLES'!L52</f>
        <v>0</v>
      </c>
      <c r="O49" s="516">
        <f>'5-CONTROLES'!G52</f>
        <v>0</v>
      </c>
      <c r="P49" s="516">
        <f>'5-CONTROLES'!H52</f>
        <v>0</v>
      </c>
      <c r="Q49" s="954"/>
      <c r="R49" s="516" t="str">
        <f>'5-CONTROLES'!AC52</f>
        <v>Débil</v>
      </c>
      <c r="S49" s="516">
        <f>'5-CONTROLES'!AD52</f>
        <v>0</v>
      </c>
      <c r="T49" s="516" t="str">
        <f>'5-CONTROLES'!AE52</f>
        <v>Débil</v>
      </c>
      <c r="U49" s="839"/>
      <c r="V49" s="956"/>
      <c r="W49" s="956"/>
      <c r="X49" s="957"/>
      <c r="Y49" s="956"/>
      <c r="Z49" s="953"/>
      <c r="AA49" s="953"/>
      <c r="AB49" s="515" t="s">
        <v>727</v>
      </c>
      <c r="AC49" s="488"/>
      <c r="AD49" s="488"/>
      <c r="AE49" s="488"/>
      <c r="AF49" s="489"/>
      <c r="AG49" s="513"/>
      <c r="AH49" s="513"/>
      <c r="AI49" s="513"/>
      <c r="AJ49" s="513"/>
      <c r="AK49" s="513"/>
      <c r="AL49" s="513"/>
      <c r="AM49" s="513"/>
      <c r="AN49" s="513"/>
      <c r="AO49" s="513"/>
      <c r="AP49" s="513"/>
      <c r="AQ49" s="513"/>
      <c r="AR49" s="513"/>
      <c r="AS49" s="513"/>
      <c r="AT49" s="514"/>
      <c r="AU49" s="549"/>
    </row>
    <row r="50" spans="2:47" ht="180" customHeight="1" x14ac:dyDescent="0.25">
      <c r="B50" s="967" t="str">
        <f>'3-IDENTIFICACIÓN DEL RIESGO'!B25</f>
        <v>Gestión del Modelo de Atención.</v>
      </c>
      <c r="C50" s="799">
        <v>15</v>
      </c>
      <c r="D50" s="839" t="str">
        <f>'3-IDENTIFICACIÓN DEL RIESGO'!G25</f>
        <v>Respuestas con deficiente calidad a las PQRSD</v>
      </c>
      <c r="E50" s="839" t="str">
        <f>'3-IDENTIFICACIÓN DEL RIESGO'!N25</f>
        <v>De Cumplimiento</v>
      </c>
      <c r="F50" s="839" t="str">
        <f>'3-IDENTIFICACIÓN DEL RIESGO'!H25</f>
        <v>Falta implementar la metodología de control de salidas no conformes en las respuestas.
Desconocimiento del Sistema de Gestion Documental ORFEO.</v>
      </c>
      <c r="G50" s="839" t="str">
        <f>'3-IDENTIFICACIÓN DEL RIESGO'!L25</f>
        <v>Generación de nueva Queja o Reclamo.
Pérdida de credibilidad e imagen Institucional.
Acciones legales contra la ANT.</v>
      </c>
      <c r="H50" s="957" t="str">
        <f>'4-VALORACIÓN DEL RIESGO'!Q24</f>
        <v>Casi seguro</v>
      </c>
      <c r="I50" s="957" t="str">
        <f>'4-VALORACIÓN DEL RIESGO'!AA24</f>
        <v>Mayor</v>
      </c>
      <c r="J50" s="957" t="str">
        <f>'4-VALORACIÓN DEL RIESGO'!AB24</f>
        <v>Extremo</v>
      </c>
      <c r="K50" s="957" t="str">
        <f>'4-VALORACIÓN DEL RIESGO'!AC24</f>
        <v>Reducir</v>
      </c>
      <c r="L50" s="487" t="s">
        <v>101</v>
      </c>
      <c r="M50" s="516" t="str">
        <f>'5-CONTROLES'!M53</f>
        <v>Revisión aleatoria de un 5% de las PQRSD.</v>
      </c>
      <c r="N50" s="516" t="str">
        <f>'5-CONTROLES'!L53</f>
        <v>Informe elaborado</v>
      </c>
      <c r="O50" s="516" t="str">
        <f>'5-CONTROLES'!G53</f>
        <v>Secretaria General</v>
      </c>
      <c r="P50" s="516" t="str">
        <f>'5-CONTROLES'!H53</f>
        <v>ANUAL</v>
      </c>
      <c r="Q50" s="954" t="s">
        <v>1533</v>
      </c>
      <c r="R50" s="516" t="str">
        <f>'5-CONTROLES'!AC53</f>
        <v>Débil</v>
      </c>
      <c r="S50" s="516" t="str">
        <f>'5-CONTROLES'!AD53</f>
        <v>Fuerte</v>
      </c>
      <c r="T50" s="516" t="str">
        <f>'5-CONTROLES'!AE53</f>
        <v>Débil</v>
      </c>
      <c r="U50" s="839" t="str">
        <f>'5-CONTROLES'!AI53</f>
        <v>Débil</v>
      </c>
      <c r="V50" s="956" t="str">
        <f>'5-CONTROLES'!AM53</f>
        <v>Casi Seguro</v>
      </c>
      <c r="W50" s="956" t="str">
        <f>'5-CONTROLES'!AQ53</f>
        <v>Mayor</v>
      </c>
      <c r="X50" s="957" t="str">
        <f>'5-CONTROLES'!AR53</f>
        <v>Extremo</v>
      </c>
      <c r="Y50" s="956" t="str">
        <f>'5-CONTROLES'!AT53</f>
        <v>Reducir</v>
      </c>
      <c r="Z50" s="953" t="s">
        <v>1990</v>
      </c>
      <c r="AA50" s="953" t="s">
        <v>1526</v>
      </c>
      <c r="AB50" s="515" t="s">
        <v>103</v>
      </c>
      <c r="AC50" s="488" t="s">
        <v>1535</v>
      </c>
      <c r="AD50" s="488" t="s">
        <v>1146</v>
      </c>
      <c r="AE50" s="488" t="s">
        <v>1536</v>
      </c>
      <c r="AF50" s="520">
        <v>11</v>
      </c>
      <c r="AG50" s="513"/>
      <c r="AH50" s="513">
        <v>1</v>
      </c>
      <c r="AI50" s="513">
        <v>1</v>
      </c>
      <c r="AJ50" s="513">
        <v>1</v>
      </c>
      <c r="AK50" s="513">
        <v>1</v>
      </c>
      <c r="AL50" s="513">
        <v>1</v>
      </c>
      <c r="AM50" s="513">
        <v>1</v>
      </c>
      <c r="AN50" s="513">
        <v>1</v>
      </c>
      <c r="AO50" s="513">
        <v>1</v>
      </c>
      <c r="AP50" s="513">
        <v>1</v>
      </c>
      <c r="AQ50" s="513">
        <v>1</v>
      </c>
      <c r="AR50" s="513">
        <v>1</v>
      </c>
      <c r="AS50" s="513">
        <f t="shared" si="0"/>
        <v>11</v>
      </c>
      <c r="AT50" s="514" t="s">
        <v>2156</v>
      </c>
      <c r="AU50" s="549" t="s">
        <v>2157</v>
      </c>
    </row>
    <row r="51" spans="2:47" ht="180" hidden="1" customHeight="1" x14ac:dyDescent="0.25">
      <c r="B51" s="967"/>
      <c r="C51" s="799"/>
      <c r="D51" s="839"/>
      <c r="E51" s="839"/>
      <c r="F51" s="839"/>
      <c r="G51" s="839"/>
      <c r="H51" s="957"/>
      <c r="I51" s="957"/>
      <c r="J51" s="957"/>
      <c r="K51" s="957"/>
      <c r="L51" s="487" t="s">
        <v>102</v>
      </c>
      <c r="M51" s="576" t="str">
        <f>'5-CONTROLES'!M54</f>
        <v xml:space="preserve">
</v>
      </c>
      <c r="N51" s="516">
        <f>'5-CONTROLES'!L54</f>
        <v>0</v>
      </c>
      <c r="O51" s="516">
        <f>'5-CONTROLES'!G54</f>
        <v>0</v>
      </c>
      <c r="P51" s="516">
        <f>'5-CONTROLES'!H54</f>
        <v>0</v>
      </c>
      <c r="Q51" s="954"/>
      <c r="R51" s="516" t="str">
        <f>'5-CONTROLES'!AC54</f>
        <v>Débil</v>
      </c>
      <c r="S51" s="516">
        <f>'5-CONTROLES'!AD54</f>
        <v>0</v>
      </c>
      <c r="T51" s="516" t="str">
        <f>'5-CONTROLES'!AE54</f>
        <v>Débil</v>
      </c>
      <c r="U51" s="839"/>
      <c r="V51" s="956"/>
      <c r="W51" s="956"/>
      <c r="X51" s="957"/>
      <c r="Y51" s="956"/>
      <c r="Z51" s="953"/>
      <c r="AA51" s="953"/>
      <c r="AB51" s="515" t="s">
        <v>104</v>
      </c>
      <c r="AC51" s="488"/>
      <c r="AD51" s="488"/>
      <c r="AE51" s="488"/>
      <c r="AF51" s="489"/>
      <c r="AG51" s="513"/>
      <c r="AH51" s="513"/>
      <c r="AI51" s="513"/>
      <c r="AJ51" s="513"/>
      <c r="AK51" s="513"/>
      <c r="AL51" s="513"/>
      <c r="AM51" s="513"/>
      <c r="AN51" s="513"/>
      <c r="AO51" s="513"/>
      <c r="AP51" s="513"/>
      <c r="AQ51" s="513"/>
      <c r="AR51" s="513"/>
      <c r="AS51" s="513"/>
      <c r="AT51" s="514"/>
      <c r="AU51" s="549"/>
    </row>
    <row r="52" spans="2:47" ht="180" hidden="1" customHeight="1" x14ac:dyDescent="0.25">
      <c r="B52" s="967"/>
      <c r="C52" s="799"/>
      <c r="D52" s="839"/>
      <c r="E52" s="839"/>
      <c r="F52" s="839"/>
      <c r="G52" s="839"/>
      <c r="H52" s="957"/>
      <c r="I52" s="957"/>
      <c r="J52" s="957"/>
      <c r="K52" s="957"/>
      <c r="L52" s="487" t="s">
        <v>655</v>
      </c>
      <c r="M52" s="516">
        <f>'5-CONTROLES'!M55</f>
        <v>0</v>
      </c>
      <c r="N52" s="516">
        <f>'5-CONTROLES'!L55</f>
        <v>0</v>
      </c>
      <c r="O52" s="516">
        <f>'5-CONTROLES'!G55</f>
        <v>0</v>
      </c>
      <c r="P52" s="516">
        <f>'5-CONTROLES'!H55</f>
        <v>0</v>
      </c>
      <c r="Q52" s="954"/>
      <c r="R52" s="516" t="str">
        <f>'5-CONTROLES'!AC55</f>
        <v>Débil</v>
      </c>
      <c r="S52" s="516">
        <f>'5-CONTROLES'!AD55</f>
        <v>0</v>
      </c>
      <c r="T52" s="516" t="str">
        <f>'5-CONTROLES'!AE55</f>
        <v>Débil</v>
      </c>
      <c r="U52" s="839"/>
      <c r="V52" s="956"/>
      <c r="W52" s="956"/>
      <c r="X52" s="957"/>
      <c r="Y52" s="956"/>
      <c r="Z52" s="953"/>
      <c r="AA52" s="953"/>
      <c r="AB52" s="515" t="s">
        <v>728</v>
      </c>
      <c r="AC52" s="488"/>
      <c r="AD52" s="488"/>
      <c r="AE52" s="488"/>
      <c r="AF52" s="489"/>
      <c r="AG52" s="513"/>
      <c r="AH52" s="513"/>
      <c r="AI52" s="513"/>
      <c r="AJ52" s="513"/>
      <c r="AK52" s="513"/>
      <c r="AL52" s="513"/>
      <c r="AM52" s="513"/>
      <c r="AN52" s="513"/>
      <c r="AO52" s="513"/>
      <c r="AP52" s="513"/>
      <c r="AQ52" s="513"/>
      <c r="AR52" s="513"/>
      <c r="AS52" s="513"/>
      <c r="AT52" s="514"/>
      <c r="AU52" s="549"/>
    </row>
    <row r="53" spans="2:47" ht="330" customHeight="1" x14ac:dyDescent="0.25">
      <c r="B53" s="967" t="str">
        <f>'3-IDENTIFICACIÓN DEL RIESGO'!B26</f>
        <v>Gestión del Modelo de Atención.</v>
      </c>
      <c r="C53" s="799">
        <v>16</v>
      </c>
      <c r="D53" s="839" t="str">
        <f>'3-IDENTIFICACIÓN DEL RIESGO'!G26</f>
        <v>Programar municipios que posteriormente presenten limitantes para su intervención.</v>
      </c>
      <c r="E53" s="839" t="str">
        <f>'3-IDENTIFICACIÓN DEL RIESGO'!N26</f>
        <v>Operativos</v>
      </c>
      <c r="F53" s="839" t="str">
        <f>'3-IDENTIFICACIÓN DEL RIESGO'!H26</f>
        <v>Inconsistencia de la información considerada para la programación de los municipios frente a la situación real del territorio</v>
      </c>
      <c r="G53" s="839" t="str">
        <f>'3-IDENTIFICACIÓN DEL RIESGO'!L26</f>
        <v xml:space="preserve">Retrasos en la ejecución de la ruta de los POSPR
Planificación inadecuada de los municipios a intervenir
Detrimento patrimonial </v>
      </c>
      <c r="H53" s="957" t="str">
        <f>'4-VALORACIÓN DEL RIESGO'!Q25</f>
        <v>Probable</v>
      </c>
      <c r="I53" s="957" t="str">
        <f>'4-VALORACIÓN DEL RIESGO'!AA25</f>
        <v>Catastrófico</v>
      </c>
      <c r="J53" s="957" t="str">
        <f>'4-VALORACIÓN DEL RIESGO'!AB25</f>
        <v>Extremo</v>
      </c>
      <c r="K53" s="957" t="str">
        <f>'4-VALORACIÓN DEL RIESGO'!AC25</f>
        <v>Reducir</v>
      </c>
      <c r="L53" s="487" t="s">
        <v>105</v>
      </c>
      <c r="M53" s="516" t="str">
        <f>'5-CONTROLES'!M56</f>
        <v>Validar el Plan de Ordenamiento Social de la Propiedad Rural POSPR Operativo</v>
      </c>
      <c r="N53" s="516" t="str">
        <f>'5-CONTROLES'!L56</f>
        <v>INTI -F-008 Acta de Reunión</v>
      </c>
      <c r="O53" s="516" t="str">
        <f>'5-CONTROLES'!G56</f>
        <v>Subdirector de Planeación Operativa</v>
      </c>
      <c r="P53" s="516" t="str">
        <f>'5-CONTROLES'!H56</f>
        <v>DIARIO</v>
      </c>
      <c r="Q53" s="954" t="s">
        <v>1991</v>
      </c>
      <c r="R53" s="516" t="str">
        <f>'5-CONTROLES'!AC56</f>
        <v>Débil</v>
      </c>
      <c r="S53" s="516" t="str">
        <f>'5-CONTROLES'!AD56</f>
        <v>Fuerte</v>
      </c>
      <c r="T53" s="516" t="str">
        <f>'5-CONTROLES'!AE56</f>
        <v>Débil</v>
      </c>
      <c r="U53" s="839" t="str">
        <f>'5-CONTROLES'!AI56</f>
        <v>Débil</v>
      </c>
      <c r="V53" s="956" t="str">
        <f>'5-CONTROLES'!AM56</f>
        <v>Probable</v>
      </c>
      <c r="W53" s="956" t="str">
        <f>'5-CONTROLES'!AQ56</f>
        <v>Catastrófico</v>
      </c>
      <c r="X53" s="957" t="str">
        <f>'5-CONTROLES'!AR56</f>
        <v>Extremo</v>
      </c>
      <c r="Y53" s="956" t="str">
        <f>'5-CONTROLES'!AT56</f>
        <v>Reducir</v>
      </c>
      <c r="Z53" s="953" t="s">
        <v>1289</v>
      </c>
      <c r="AA53" s="953" t="s">
        <v>1290</v>
      </c>
      <c r="AB53" s="515" t="s">
        <v>108</v>
      </c>
      <c r="AC53" s="488" t="s">
        <v>1291</v>
      </c>
      <c r="AD53" s="488" t="s">
        <v>1965</v>
      </c>
      <c r="AE53" s="488" t="s">
        <v>1292</v>
      </c>
      <c r="AF53" s="520">
        <v>1</v>
      </c>
      <c r="AG53" s="344"/>
      <c r="AH53" s="344"/>
      <c r="AI53" s="344"/>
      <c r="AJ53" s="344"/>
      <c r="AK53" s="344"/>
      <c r="AL53" s="344"/>
      <c r="AM53" s="344"/>
      <c r="AN53" s="344"/>
      <c r="AO53" s="344"/>
      <c r="AP53" s="344"/>
      <c r="AQ53" s="344"/>
      <c r="AR53" s="344">
        <v>1</v>
      </c>
      <c r="AS53" s="344">
        <f t="shared" si="0"/>
        <v>1</v>
      </c>
      <c r="AT53" s="526" t="s">
        <v>2158</v>
      </c>
      <c r="AU53" s="551" t="s">
        <v>2147</v>
      </c>
    </row>
    <row r="54" spans="2:47" ht="180" customHeight="1" x14ac:dyDescent="0.25">
      <c r="B54" s="967"/>
      <c r="C54" s="799"/>
      <c r="D54" s="839"/>
      <c r="E54" s="839"/>
      <c r="F54" s="839"/>
      <c r="G54" s="839"/>
      <c r="H54" s="957"/>
      <c r="I54" s="957"/>
      <c r="J54" s="957"/>
      <c r="K54" s="957"/>
      <c r="L54" s="487" t="s">
        <v>107</v>
      </c>
      <c r="M54" s="516" t="str">
        <f>'5-CONTROLES'!M57</f>
        <v>Aprobar el POSR Operativo.</v>
      </c>
      <c r="N54" s="516" t="str">
        <f>'5-CONTROLES'!L57</f>
        <v>INTI -F-008 Acta de Reunión</v>
      </c>
      <c r="O54" s="516" t="str">
        <f>'5-CONTROLES'!G57</f>
        <v>Dirección General
DGOSP</v>
      </c>
      <c r="P54" s="516" t="str">
        <f>'5-CONTROLES'!H57</f>
        <v>DIARIO</v>
      </c>
      <c r="Q54" s="954"/>
      <c r="R54" s="516" t="str">
        <f>'5-CONTROLES'!AC57</f>
        <v>Débil</v>
      </c>
      <c r="S54" s="516" t="str">
        <f>'5-CONTROLES'!AD57</f>
        <v>Fuerte</v>
      </c>
      <c r="T54" s="516" t="str">
        <f>'5-CONTROLES'!AE57</f>
        <v>Débil</v>
      </c>
      <c r="U54" s="839"/>
      <c r="V54" s="956"/>
      <c r="W54" s="956"/>
      <c r="X54" s="957"/>
      <c r="Y54" s="956"/>
      <c r="Z54" s="953"/>
      <c r="AA54" s="953"/>
      <c r="AB54" s="515" t="s">
        <v>147</v>
      </c>
      <c r="AC54" s="488"/>
      <c r="AD54" s="488"/>
      <c r="AE54" s="488"/>
      <c r="AF54" s="489"/>
      <c r="AG54" s="333"/>
      <c r="AH54" s="333"/>
      <c r="AI54" s="333"/>
      <c r="AJ54" s="333"/>
      <c r="AK54" s="333"/>
      <c r="AL54" s="333"/>
      <c r="AM54" s="333"/>
      <c r="AN54" s="333"/>
      <c r="AO54" s="333"/>
      <c r="AP54" s="333"/>
      <c r="AQ54" s="333"/>
      <c r="AR54" s="333"/>
      <c r="AS54" s="513"/>
      <c r="AT54" s="526"/>
      <c r="AU54" s="551"/>
    </row>
    <row r="55" spans="2:47" ht="180" hidden="1" customHeight="1" x14ac:dyDescent="0.25">
      <c r="B55" s="967"/>
      <c r="C55" s="799"/>
      <c r="D55" s="839"/>
      <c r="E55" s="839"/>
      <c r="F55" s="839"/>
      <c r="G55" s="839"/>
      <c r="H55" s="957"/>
      <c r="I55" s="957"/>
      <c r="J55" s="957"/>
      <c r="K55" s="957"/>
      <c r="L55" s="487" t="s">
        <v>656</v>
      </c>
      <c r="M55" s="516">
        <f>'5-CONTROLES'!M58</f>
        <v>0</v>
      </c>
      <c r="N55" s="516">
        <f>'5-CONTROLES'!L58</f>
        <v>0</v>
      </c>
      <c r="O55" s="516">
        <f>'5-CONTROLES'!G58</f>
        <v>0</v>
      </c>
      <c r="P55" s="516">
        <f>'5-CONTROLES'!H58</f>
        <v>0</v>
      </c>
      <c r="Q55" s="954"/>
      <c r="R55" s="516" t="str">
        <f>'5-CONTROLES'!AC58</f>
        <v>Débil</v>
      </c>
      <c r="S55" s="516">
        <f>'5-CONTROLES'!AD58</f>
        <v>0</v>
      </c>
      <c r="T55" s="516" t="str">
        <f>'5-CONTROLES'!AE58</f>
        <v>Débil</v>
      </c>
      <c r="U55" s="839"/>
      <c r="V55" s="956"/>
      <c r="W55" s="956"/>
      <c r="X55" s="957"/>
      <c r="Y55" s="956"/>
      <c r="Z55" s="953"/>
      <c r="AA55" s="953"/>
      <c r="AB55" s="515" t="s">
        <v>729</v>
      </c>
      <c r="AC55" s="488"/>
      <c r="AD55" s="488"/>
      <c r="AE55" s="488"/>
      <c r="AF55" s="489"/>
      <c r="AG55" s="333"/>
      <c r="AH55" s="333"/>
      <c r="AI55" s="333"/>
      <c r="AJ55" s="333"/>
      <c r="AK55" s="333"/>
      <c r="AL55" s="333"/>
      <c r="AM55" s="333"/>
      <c r="AN55" s="333"/>
      <c r="AO55" s="333"/>
      <c r="AP55" s="333"/>
      <c r="AQ55" s="333"/>
      <c r="AR55" s="333"/>
      <c r="AS55" s="513"/>
      <c r="AT55" s="526"/>
      <c r="AU55" s="551"/>
    </row>
    <row r="56" spans="2:47" ht="360" customHeight="1" x14ac:dyDescent="0.25">
      <c r="B56" s="967" t="str">
        <f>'3-IDENTIFICACIÓN DEL RIESGO'!B27</f>
        <v>Planificación del Ordenamiento Social de la Propiedad</v>
      </c>
      <c r="C56" s="799">
        <v>17</v>
      </c>
      <c r="D56" s="839" t="str">
        <f>'3-IDENTIFICACIÓN DEL RIESGO'!G27</f>
        <v>Incumplimiento de los POSPR en los municipios programados</v>
      </c>
      <c r="E56" s="839" t="str">
        <f>'3-IDENTIFICACIÓN DEL RIESGO'!N27</f>
        <v>Operativos</v>
      </c>
      <c r="F56" s="839" t="str">
        <f>'3-IDENTIFICACIÓN DEL RIESGO'!H27</f>
        <v>Limitada capacidad técnica y operativa.
Uso de Información secundarias desactualizada para formular e implementar los Planes de ordenamiento Social de la Propiedad Rural en los municipios programados.
Insumos cartográficos y geodésicos deficientes.
Demoras en la contratación de Oficinas, equipos de trabajo, capacitación y otros aspectos administrativos y logísticos por parte del Socio Estratégico / operador.
Aplicativos o sistemas de información no disponibles para la gestión de la información insumo en la formulación, implementación y/o actualización de los POSPR.
Falta de articulación y concurrencia interinstitucional y comunitaria en la intervención para la formulación e implementación de POSPR.
Ausencia de herramientas y/o escenarios de monitoreo y seguimiento al desarrollo de las actividades de formulación e implementación de POSPR.
Lineamientos técnicos débiles o insuficientes para la ejecución de la ruta de formulación e implementación de POSPR.</v>
      </c>
      <c r="G56" s="839" t="str">
        <f>'3-IDENTIFICACIÓN DEL RIESGO'!L27</f>
        <v xml:space="preserve">Afectación negativa  de la atención por modelo de oferta a cargo de las Direcciones y Subdirecciones misionales involucradas.
Incumplimiento de la función misional de la ANT.
Reprocesos.
Necesidad de recursos superiores a los presupuestados (humano, tiempo, económicos, entre otros).
Perdida de Imagen Institucional.
Demoras en la formulación e implementación de los POSPR.
Detrimento patrimonial </v>
      </c>
      <c r="H56" s="957" t="str">
        <f>'4-VALORACIÓN DEL RIESGO'!Q26</f>
        <v>Posible</v>
      </c>
      <c r="I56" s="957" t="str">
        <f>'4-VALORACIÓN DEL RIESGO'!AA26</f>
        <v>Mayor</v>
      </c>
      <c r="J56" s="957" t="str">
        <f>'4-VALORACIÓN DEL RIESGO'!AB26</f>
        <v>Extremo</v>
      </c>
      <c r="K56" s="957" t="str">
        <f>'4-VALORACIÓN DEL RIESGO'!AC26</f>
        <v>Reducir</v>
      </c>
      <c r="L56" s="487" t="s">
        <v>109</v>
      </c>
      <c r="M56" s="516" t="str">
        <f>'5-CONTROLES'!M59</f>
        <v>Monitoreo y seguimiento a la formulación, implementación y actualización de los POSPR.</v>
      </c>
      <c r="N56" s="516" t="str">
        <f>'5-CONTROLES'!L59</f>
        <v xml:space="preserve"> Reportes de seguimiento</v>
      </c>
      <c r="O56" s="516" t="str">
        <f>'5-CONTROLES'!G59</f>
        <v>Dirección de Gestión del Ordenamiento Social de la Propiedad</v>
      </c>
      <c r="P56" s="516" t="str">
        <f>'5-CONTROLES'!H59</f>
        <v>TRIMESTRAL</v>
      </c>
      <c r="Q56" s="954" t="s">
        <v>1992</v>
      </c>
      <c r="R56" s="516" t="str">
        <f>'5-CONTROLES'!AC59</f>
        <v>Débil</v>
      </c>
      <c r="S56" s="516" t="str">
        <f>'5-CONTROLES'!AD59</f>
        <v>Fuerte</v>
      </c>
      <c r="T56" s="516" t="str">
        <f>'5-CONTROLES'!AE59</f>
        <v>Débil</v>
      </c>
      <c r="U56" s="839" t="str">
        <f>'5-CONTROLES'!AI59</f>
        <v>Débil</v>
      </c>
      <c r="V56" s="956" t="str">
        <f>'5-CONTROLES'!AM59</f>
        <v>Posible</v>
      </c>
      <c r="W56" s="956" t="str">
        <f>'5-CONTROLES'!AQ59</f>
        <v>Mayor</v>
      </c>
      <c r="X56" s="957" t="str">
        <f>'5-CONTROLES'!AR59</f>
        <v>Extremo</v>
      </c>
      <c r="Y56" s="956" t="str">
        <f>'5-CONTROLES'!AT59</f>
        <v>Reducir</v>
      </c>
      <c r="Z56" s="953" t="s">
        <v>1993</v>
      </c>
      <c r="AA56" s="953" t="s">
        <v>1994</v>
      </c>
      <c r="AB56" s="515" t="s">
        <v>110</v>
      </c>
      <c r="AC56" s="488" t="s">
        <v>2092</v>
      </c>
      <c r="AD56" s="488" t="s">
        <v>1965</v>
      </c>
      <c r="AE56" s="488" t="s">
        <v>1995</v>
      </c>
      <c r="AF56" s="489">
        <v>1</v>
      </c>
      <c r="AG56" s="521"/>
      <c r="AH56" s="521"/>
      <c r="AI56" s="521"/>
      <c r="AJ56" s="521"/>
      <c r="AK56" s="521"/>
      <c r="AL56" s="521"/>
      <c r="AM56" s="521"/>
      <c r="AN56" s="521"/>
      <c r="AO56" s="521"/>
      <c r="AP56" s="521"/>
      <c r="AQ56" s="521"/>
      <c r="AR56" s="521"/>
      <c r="AS56" s="521">
        <f t="shared" si="0"/>
        <v>0</v>
      </c>
      <c r="AT56" s="526" t="s">
        <v>2159</v>
      </c>
      <c r="AU56" s="551" t="s">
        <v>2160</v>
      </c>
    </row>
    <row r="57" spans="2:47" ht="180" hidden="1" customHeight="1" x14ac:dyDescent="0.25">
      <c r="B57" s="967"/>
      <c r="C57" s="799"/>
      <c r="D57" s="839"/>
      <c r="E57" s="839"/>
      <c r="F57" s="839"/>
      <c r="G57" s="839"/>
      <c r="H57" s="957"/>
      <c r="I57" s="957"/>
      <c r="J57" s="957"/>
      <c r="K57" s="957"/>
      <c r="L57" s="487" t="s">
        <v>361</v>
      </c>
      <c r="M57" s="516">
        <f>'5-CONTROLES'!M60</f>
        <v>0</v>
      </c>
      <c r="N57" s="516">
        <f>'5-CONTROLES'!L60</f>
        <v>0</v>
      </c>
      <c r="O57" s="516">
        <f>'5-CONTROLES'!G60</f>
        <v>0</v>
      </c>
      <c r="P57" s="516">
        <f>'5-CONTROLES'!H60</f>
        <v>0</v>
      </c>
      <c r="Q57" s="954"/>
      <c r="R57" s="516" t="str">
        <f>'5-CONTROLES'!AC60</f>
        <v>Débil</v>
      </c>
      <c r="S57" s="516">
        <f>'5-CONTROLES'!AD60</f>
        <v>0</v>
      </c>
      <c r="T57" s="516" t="str">
        <f>'5-CONTROLES'!AE60</f>
        <v>Débil</v>
      </c>
      <c r="U57" s="839"/>
      <c r="V57" s="956"/>
      <c r="W57" s="956"/>
      <c r="X57" s="957"/>
      <c r="Y57" s="956"/>
      <c r="Z57" s="953"/>
      <c r="AA57" s="953"/>
      <c r="AB57" s="515" t="s">
        <v>467</v>
      </c>
      <c r="AC57" s="488" t="s">
        <v>1958</v>
      </c>
      <c r="AD57" s="488" t="s">
        <v>2084</v>
      </c>
      <c r="AE57" s="488" t="s">
        <v>1959</v>
      </c>
      <c r="AF57" s="493">
        <v>1</v>
      </c>
      <c r="AG57" s="333">
        <v>8.3299999999999999E-2</v>
      </c>
      <c r="AH57" s="333">
        <v>8.3299999999999999E-2</v>
      </c>
      <c r="AI57" s="333">
        <v>8.3299999999999999E-2</v>
      </c>
      <c r="AJ57" s="333">
        <v>8.3299999999999999E-2</v>
      </c>
      <c r="AK57" s="333">
        <v>8.3299999999999999E-2</v>
      </c>
      <c r="AL57" s="333">
        <v>8.3299999999999999E-2</v>
      </c>
      <c r="AM57" s="333">
        <v>8.3299999999999999E-2</v>
      </c>
      <c r="AN57" s="333">
        <v>8.3299999999999999E-2</v>
      </c>
      <c r="AO57" s="333">
        <v>8.3299999999999999E-2</v>
      </c>
      <c r="AP57" s="333">
        <v>8.3299999999999999E-2</v>
      </c>
      <c r="AQ57" s="333">
        <v>8.3299999999999999E-2</v>
      </c>
      <c r="AR57" s="333">
        <v>8.3299999999999999E-2</v>
      </c>
      <c r="AS57" s="521">
        <f t="shared" si="0"/>
        <v>0.99960000000000016</v>
      </c>
      <c r="AT57" s="526" t="s">
        <v>2161</v>
      </c>
      <c r="AU57" s="551" t="s">
        <v>2147</v>
      </c>
    </row>
    <row r="58" spans="2:47" ht="180" hidden="1" customHeight="1" x14ac:dyDescent="0.25">
      <c r="B58" s="967"/>
      <c r="C58" s="799"/>
      <c r="D58" s="839"/>
      <c r="E58" s="839"/>
      <c r="F58" s="839"/>
      <c r="G58" s="839"/>
      <c r="H58" s="957"/>
      <c r="I58" s="957"/>
      <c r="J58" s="957"/>
      <c r="K58" s="957"/>
      <c r="L58" s="487" t="s">
        <v>657</v>
      </c>
      <c r="M58" s="516">
        <f>'5-CONTROLES'!M61</f>
        <v>0</v>
      </c>
      <c r="N58" s="516">
        <f>'5-CONTROLES'!L61</f>
        <v>0</v>
      </c>
      <c r="O58" s="516">
        <f>'5-CONTROLES'!G61</f>
        <v>0</v>
      </c>
      <c r="P58" s="516">
        <f>'5-CONTROLES'!H61</f>
        <v>0</v>
      </c>
      <c r="Q58" s="954"/>
      <c r="R58" s="516" t="str">
        <f>'5-CONTROLES'!AC61</f>
        <v>Débil</v>
      </c>
      <c r="S58" s="516">
        <f>'5-CONTROLES'!AD61</f>
        <v>0</v>
      </c>
      <c r="T58" s="516" t="str">
        <f>'5-CONTROLES'!AE61</f>
        <v>Débil</v>
      </c>
      <c r="U58" s="839"/>
      <c r="V58" s="956"/>
      <c r="W58" s="956"/>
      <c r="X58" s="957"/>
      <c r="Y58" s="956"/>
      <c r="Z58" s="953"/>
      <c r="AA58" s="953"/>
      <c r="AB58" s="515" t="s">
        <v>730</v>
      </c>
      <c r="AC58" s="488" t="s">
        <v>1996</v>
      </c>
      <c r="AD58" s="488" t="s">
        <v>1965</v>
      </c>
      <c r="AE58" s="488" t="s">
        <v>1960</v>
      </c>
      <c r="AF58" s="489">
        <v>1</v>
      </c>
      <c r="AG58" s="333"/>
      <c r="AH58" s="333"/>
      <c r="AI58" s="333"/>
      <c r="AJ58" s="333"/>
      <c r="AK58" s="333"/>
      <c r="AL58" s="333"/>
      <c r="AM58" s="333"/>
      <c r="AN58" s="333">
        <v>1</v>
      </c>
      <c r="AO58" s="333"/>
      <c r="AP58" s="333"/>
      <c r="AQ58" s="333"/>
      <c r="AR58" s="333"/>
      <c r="AS58" s="521">
        <f t="shared" si="0"/>
        <v>1</v>
      </c>
      <c r="AT58" s="526" t="s">
        <v>2162</v>
      </c>
      <c r="AU58" s="551" t="s">
        <v>2147</v>
      </c>
    </row>
    <row r="59" spans="2:47" ht="180" customHeight="1" x14ac:dyDescent="0.25">
      <c r="B59" s="967" t="str">
        <f>'3-IDENTIFICACIÓN DEL RIESGO'!B28</f>
        <v>Planificación del Ordenamiento Social de la Propiedad</v>
      </c>
      <c r="C59" s="758">
        <v>18</v>
      </c>
      <c r="D59" s="839" t="str">
        <f>'3-IDENTIFICACIÓN DEL RIESGO'!G28</f>
        <v>Retrasos o suspensión de la operación para la formulación e implementación de POSPR en los municipios programados</v>
      </c>
      <c r="E59" s="839" t="str">
        <f>'3-IDENTIFICACIÓN DEL RIESGO'!N28</f>
        <v>Operativos</v>
      </c>
      <c r="F59" s="839" t="str">
        <f>'3-IDENTIFICACIÓN DEL RIESGO'!H28</f>
        <v>Situaciones de orden público sobrevinientes, que impidan desarrollar las actividades operativas propias de la intervención  en los municipios programados.</v>
      </c>
      <c r="G59" s="839" t="str">
        <f>'3-IDENTIFICACIÓN DEL RIESGO'!L28</f>
        <v>Afectación negativa  de la atención por modelo de oferta a cargo de las Direcciones y Subdirecciones misionales involucradas.
'Necesidad de recursos superiores a los presupuestados (humano, tiempo, económicos, entre otros).
Perdida de Imagen Institucional
Demoras e incumplimientos en los tiempos establecidos para la formulación e implementación de los POSPR.</v>
      </c>
      <c r="H59" s="957" t="str">
        <f>'4-VALORACIÓN DEL RIESGO'!Q27</f>
        <v>Posible</v>
      </c>
      <c r="I59" s="957" t="str">
        <f>'4-VALORACIÓN DEL RIESGO'!AA27</f>
        <v>Mayor</v>
      </c>
      <c r="J59" s="957" t="str">
        <f>'4-VALORACIÓN DEL RIESGO'!AB27</f>
        <v>Extremo</v>
      </c>
      <c r="K59" s="957" t="str">
        <f>'4-VALORACIÓN DEL RIESGO'!AC27</f>
        <v>Reducir</v>
      </c>
      <c r="L59" s="487" t="s">
        <v>111</v>
      </c>
      <c r="M59" s="516" t="str">
        <f>'5-CONTROLES'!M62</f>
        <v>Validar el plan de trabajo para la formulación del POSPR Operativo</v>
      </c>
      <c r="N59" s="516" t="str">
        <f>'5-CONTROLES'!L62</f>
        <v>Plan de trabajo con resultado de la validación.</v>
      </c>
      <c r="O59" s="516" t="str">
        <f>'5-CONTROLES'!G62</f>
        <v xml:space="preserve">Dirección de Gestión de Ordenamiento Social de la propiedad </v>
      </c>
      <c r="P59" s="516" t="str">
        <f>'5-CONTROLES'!H62</f>
        <v>DIARIO</v>
      </c>
      <c r="Q59" s="954" t="s">
        <v>1308</v>
      </c>
      <c r="R59" s="516" t="str">
        <f>'5-CONTROLES'!AC62</f>
        <v>Débil</v>
      </c>
      <c r="S59" s="516" t="str">
        <f>'5-CONTROLES'!AD62</f>
        <v>Fuerte</v>
      </c>
      <c r="T59" s="516" t="str">
        <f>'5-CONTROLES'!AE62</f>
        <v>Débil</v>
      </c>
      <c r="U59" s="839" t="str">
        <f>'5-CONTROLES'!AI62</f>
        <v>Débil</v>
      </c>
      <c r="V59" s="957" t="str">
        <f>'5-CONTROLES'!AM62</f>
        <v>Posible</v>
      </c>
      <c r="W59" s="957" t="str">
        <f>'5-CONTROLES'!AQ62</f>
        <v>Mayor</v>
      </c>
      <c r="X59" s="957" t="str">
        <f>'5-CONTROLES'!AR62</f>
        <v>Extremo</v>
      </c>
      <c r="Y59" s="957" t="str">
        <f>'5-CONTROLES'!AT62</f>
        <v>Reducir</v>
      </c>
      <c r="Z59" s="955" t="s">
        <v>1997</v>
      </c>
      <c r="AA59" s="955" t="s">
        <v>1998</v>
      </c>
      <c r="AB59" s="515" t="s">
        <v>112</v>
      </c>
      <c r="AC59" s="488" t="s">
        <v>1309</v>
      </c>
      <c r="AD59" s="488" t="s">
        <v>1965</v>
      </c>
      <c r="AE59" s="488" t="s">
        <v>1961</v>
      </c>
      <c r="AF59" s="489">
        <v>1</v>
      </c>
      <c r="AG59" s="333"/>
      <c r="AH59" s="333"/>
      <c r="AI59" s="333"/>
      <c r="AJ59" s="333"/>
      <c r="AK59" s="333"/>
      <c r="AL59" s="333"/>
      <c r="AM59" s="333"/>
      <c r="AN59" s="333"/>
      <c r="AO59" s="333"/>
      <c r="AP59" s="333"/>
      <c r="AQ59" s="333"/>
      <c r="AR59" s="333">
        <v>1</v>
      </c>
      <c r="AS59" s="521">
        <f t="shared" si="0"/>
        <v>1</v>
      </c>
      <c r="AT59" s="526" t="s">
        <v>2163</v>
      </c>
      <c r="AU59" s="551" t="s">
        <v>2147</v>
      </c>
    </row>
    <row r="60" spans="2:47" ht="180" customHeight="1" x14ac:dyDescent="0.25">
      <c r="B60" s="967"/>
      <c r="C60" s="758"/>
      <c r="D60" s="839"/>
      <c r="E60" s="839"/>
      <c r="F60" s="839"/>
      <c r="G60" s="839"/>
      <c r="H60" s="957"/>
      <c r="I60" s="957"/>
      <c r="J60" s="957"/>
      <c r="K60" s="957"/>
      <c r="L60" s="487" t="s">
        <v>137</v>
      </c>
      <c r="M60" s="516" t="str">
        <f>'5-CONTROLES'!M63</f>
        <v>Revisar y dar Vo. Bo. al plan de trabajo para la formulación de POSPR Operativo.</v>
      </c>
      <c r="N60" s="516" t="str">
        <f>'5-CONTROLES'!L63</f>
        <v>Plan de trabajo con visto bueno.</v>
      </c>
      <c r="O60" s="516" t="str">
        <f>'5-CONTROLES'!G63</f>
        <v xml:space="preserve">Dirección de Gestión de Ordenamiento Social de la propiedad </v>
      </c>
      <c r="P60" s="516" t="str">
        <f>'5-CONTROLES'!H63</f>
        <v>DIARIO</v>
      </c>
      <c r="Q60" s="954"/>
      <c r="R60" s="516" t="str">
        <f>'5-CONTROLES'!AC63</f>
        <v>Débil</v>
      </c>
      <c r="S60" s="516" t="str">
        <f>'5-CONTROLES'!AD63</f>
        <v>Fuerte</v>
      </c>
      <c r="T60" s="516" t="str">
        <f>'5-CONTROLES'!AE63</f>
        <v>Débil</v>
      </c>
      <c r="U60" s="839"/>
      <c r="V60" s="957"/>
      <c r="W60" s="957"/>
      <c r="X60" s="957"/>
      <c r="Y60" s="957"/>
      <c r="Z60" s="955"/>
      <c r="AA60" s="955"/>
      <c r="AB60" s="515" t="s">
        <v>468</v>
      </c>
      <c r="AC60" s="488" t="s">
        <v>1962</v>
      </c>
      <c r="AD60" s="488" t="s">
        <v>1965</v>
      </c>
      <c r="AE60" s="488" t="s">
        <v>1963</v>
      </c>
      <c r="AF60" s="489">
        <v>1</v>
      </c>
      <c r="AG60" s="333"/>
      <c r="AH60" s="333"/>
      <c r="AI60" s="333"/>
      <c r="AJ60" s="333"/>
      <c r="AK60" s="333"/>
      <c r="AL60" s="333"/>
      <c r="AM60" s="333"/>
      <c r="AN60" s="333"/>
      <c r="AO60" s="333"/>
      <c r="AP60" s="333"/>
      <c r="AQ60" s="333"/>
      <c r="AR60" s="333">
        <v>1</v>
      </c>
      <c r="AS60" s="521">
        <f t="shared" si="0"/>
        <v>1</v>
      </c>
      <c r="AT60" s="526" t="s">
        <v>2164</v>
      </c>
      <c r="AU60" s="551" t="s">
        <v>2303</v>
      </c>
    </row>
    <row r="61" spans="2:47" ht="180" hidden="1" customHeight="1" x14ac:dyDescent="0.25">
      <c r="B61" s="967"/>
      <c r="C61" s="758"/>
      <c r="D61" s="839"/>
      <c r="E61" s="839"/>
      <c r="F61" s="839"/>
      <c r="G61" s="839"/>
      <c r="H61" s="957"/>
      <c r="I61" s="957"/>
      <c r="J61" s="957"/>
      <c r="K61" s="957"/>
      <c r="L61" s="487" t="s">
        <v>658</v>
      </c>
      <c r="M61" s="516">
        <f>'5-CONTROLES'!M64</f>
        <v>0</v>
      </c>
      <c r="N61" s="516">
        <f>'5-CONTROLES'!L64</f>
        <v>0</v>
      </c>
      <c r="O61" s="516">
        <f>'5-CONTROLES'!G64</f>
        <v>0</v>
      </c>
      <c r="P61" s="516">
        <f>'5-CONTROLES'!H64</f>
        <v>0</v>
      </c>
      <c r="Q61" s="954"/>
      <c r="R61" s="516" t="str">
        <f>'5-CONTROLES'!AC64</f>
        <v>Débil</v>
      </c>
      <c r="S61" s="516">
        <f>'5-CONTROLES'!AD64</f>
        <v>0</v>
      </c>
      <c r="T61" s="516" t="str">
        <f>'5-CONTROLES'!AE64</f>
        <v>Débil</v>
      </c>
      <c r="U61" s="839"/>
      <c r="V61" s="957"/>
      <c r="W61" s="957"/>
      <c r="X61" s="957"/>
      <c r="Y61" s="957"/>
      <c r="Z61" s="955"/>
      <c r="AA61" s="955"/>
      <c r="AB61" s="515" t="s">
        <v>731</v>
      </c>
      <c r="AC61" s="500" t="s">
        <v>1964</v>
      </c>
      <c r="AD61" s="488" t="s">
        <v>1965</v>
      </c>
      <c r="AE61" s="488" t="s">
        <v>1961</v>
      </c>
      <c r="AF61" s="495">
        <v>4</v>
      </c>
      <c r="AG61" s="333"/>
      <c r="AH61" s="333"/>
      <c r="AI61" s="333"/>
      <c r="AJ61" s="333"/>
      <c r="AK61" s="333"/>
      <c r="AL61" s="333"/>
      <c r="AM61" s="333"/>
      <c r="AN61" s="333"/>
      <c r="AO61" s="344">
        <v>1</v>
      </c>
      <c r="AP61" s="344">
        <v>1</v>
      </c>
      <c r="AQ61" s="344">
        <v>1</v>
      </c>
      <c r="AR61" s="344">
        <v>1</v>
      </c>
      <c r="AS61" s="330">
        <f t="shared" si="0"/>
        <v>4</v>
      </c>
      <c r="AT61" s="526" t="s">
        <v>2165</v>
      </c>
      <c r="AU61" s="551" t="s">
        <v>2166</v>
      </c>
    </row>
    <row r="62" spans="2:47" ht="180" customHeight="1" x14ac:dyDescent="0.25">
      <c r="B62" s="967" t="str">
        <f>'3-IDENTIFICACIÓN DEL RIESGO'!B29</f>
        <v>Planificación del Ordenamiento Social de la Propiedad</v>
      </c>
      <c r="C62" s="799">
        <v>19</v>
      </c>
      <c r="D62" s="839" t="str">
        <f>'3-IDENTIFICACIÓN DEL RIESGO'!G29</f>
        <v>Incumplimientos por parte de los socios estratégicos y/ u operadores de catastro en la entrega de insumos / productos requeridos para la formulación e implementación de POSPR, en el marco de los convenios celebrados.</v>
      </c>
      <c r="E62" s="839" t="str">
        <f>'3-IDENTIFICACIÓN DEL RIESGO'!N29</f>
        <v>Operativos</v>
      </c>
      <c r="F62" s="839" t="str">
        <f>'3-IDENTIFICACIÓN DEL RIESGO'!H29</f>
        <v>Lineamientos técnicos débiles o insuficientes para la ejecución de la ruta de formulación e implementación de POSPR.
Ausencia o baja efectividad de herramientas y/o Comités de monitoreo y seguimiento al desarrollo de las actividades de formulación e implementación de POSPR.
Entrega de bases de datos e información básica sin organizar y/o clasificar por parte de la ANT a los socios estratégicos / operadores de barrido predial.</v>
      </c>
      <c r="G62" s="839" t="str">
        <f>'3-IDENTIFICACIÓN DEL RIESGO'!L29</f>
        <v>Retraso en la fase de implementación de Planes de Ordenamiento Social de la Propiedad.
Necesidad de recursos superiores a los presupuestados (humano, tiempo, económicos, entre otros).
Detrimento patrimonial</v>
      </c>
      <c r="H62" s="957" t="str">
        <f>'4-VALORACIÓN DEL RIESGO'!Q28</f>
        <v>Posible</v>
      </c>
      <c r="I62" s="957" t="str">
        <f>'4-VALORACIÓN DEL RIESGO'!AA28</f>
        <v>Mayor</v>
      </c>
      <c r="J62" s="957" t="str">
        <f>'4-VALORACIÓN DEL RIESGO'!AB28</f>
        <v>Extremo</v>
      </c>
      <c r="K62" s="957" t="str">
        <f>'4-VALORACIÓN DEL RIESGO'!AC28</f>
        <v>Reducir</v>
      </c>
      <c r="L62" s="487" t="s">
        <v>113</v>
      </c>
      <c r="M62" s="516" t="str">
        <f>'5-CONTROLES'!M65</f>
        <v>Validar el plan de trabajo para la formulación del POSPR Operativo</v>
      </c>
      <c r="N62" s="516" t="str">
        <f>'5-CONTROLES'!L65</f>
        <v>Plan de trabajo con resultado de la validación.</v>
      </c>
      <c r="O62" s="516" t="str">
        <f>'5-CONTROLES'!G65</f>
        <v xml:space="preserve">Dirección de Gestión de Ordenamiento Social de la propiedad </v>
      </c>
      <c r="P62" s="516" t="str">
        <f>'5-CONTROLES'!H65</f>
        <v>DIARIO</v>
      </c>
      <c r="Q62" s="954" t="s">
        <v>1311</v>
      </c>
      <c r="R62" s="516" t="str">
        <f>'5-CONTROLES'!AC65</f>
        <v>Débil</v>
      </c>
      <c r="S62" s="516" t="str">
        <f>'5-CONTROLES'!AD65</f>
        <v>Fuerte</v>
      </c>
      <c r="T62" s="516" t="str">
        <f>'5-CONTROLES'!AE65</f>
        <v>Débil</v>
      </c>
      <c r="U62" s="839" t="str">
        <f>'5-CONTROLES'!AI65</f>
        <v>Débil</v>
      </c>
      <c r="V62" s="956" t="str">
        <f>'5-CONTROLES'!AM65</f>
        <v>Probable</v>
      </c>
      <c r="W62" s="956" t="str">
        <f>'5-CONTROLES'!AQ65</f>
        <v>Mayor</v>
      </c>
      <c r="X62" s="957" t="str">
        <f>'5-CONTROLES'!AR65</f>
        <v>Extremo</v>
      </c>
      <c r="Y62" s="956" t="str">
        <f>'5-CONTROLES'!AT65</f>
        <v>Reducir</v>
      </c>
      <c r="Z62" s="953" t="s">
        <v>1999</v>
      </c>
      <c r="AA62" s="953" t="s">
        <v>1957</v>
      </c>
      <c r="AB62" s="515" t="s">
        <v>115</v>
      </c>
      <c r="AC62" s="488" t="s">
        <v>1966</v>
      </c>
      <c r="AD62" s="488" t="s">
        <v>1965</v>
      </c>
      <c r="AE62" s="488" t="s">
        <v>1967</v>
      </c>
      <c r="AF62" s="489">
        <v>1</v>
      </c>
      <c r="AG62" s="521">
        <v>8.3299999999999999E-2</v>
      </c>
      <c r="AH62" s="521">
        <v>8.3299999999999999E-2</v>
      </c>
      <c r="AI62" s="521">
        <v>8.3299999999999999E-2</v>
      </c>
      <c r="AJ62" s="521">
        <v>8.3299999999999999E-2</v>
      </c>
      <c r="AK62" s="521">
        <v>8.3299999999999999E-2</v>
      </c>
      <c r="AL62" s="521">
        <v>8.3299999999999999E-2</v>
      </c>
      <c r="AM62" s="521">
        <v>8.3299999999999999E-2</v>
      </c>
      <c r="AN62" s="521">
        <v>8.3299999999999999E-2</v>
      </c>
      <c r="AO62" s="521">
        <v>8.3299999999999999E-2</v>
      </c>
      <c r="AP62" s="521">
        <v>8.3299999999999999E-2</v>
      </c>
      <c r="AQ62" s="521">
        <v>8.3299999999999999E-2</v>
      </c>
      <c r="AR62" s="521">
        <v>8.3299999999999999E-2</v>
      </c>
      <c r="AS62" s="521">
        <f t="shared" si="0"/>
        <v>0.99960000000000016</v>
      </c>
      <c r="AT62" s="514" t="s">
        <v>2167</v>
      </c>
      <c r="AU62" s="551" t="s">
        <v>2147</v>
      </c>
    </row>
    <row r="63" spans="2:47" ht="180" customHeight="1" x14ac:dyDescent="0.25">
      <c r="B63" s="967"/>
      <c r="C63" s="799"/>
      <c r="D63" s="839"/>
      <c r="E63" s="839"/>
      <c r="F63" s="839"/>
      <c r="G63" s="839"/>
      <c r="H63" s="957"/>
      <c r="I63" s="957"/>
      <c r="J63" s="957"/>
      <c r="K63" s="957"/>
      <c r="L63" s="487" t="s">
        <v>114</v>
      </c>
      <c r="M63" s="516" t="str">
        <f>'5-CONTROLES'!M66</f>
        <v>Revisar y dar Vo. Bo. al plan de trabajo para la formulación de POSPR Operativo.</v>
      </c>
      <c r="N63" s="516" t="str">
        <f>'5-CONTROLES'!L66</f>
        <v>Plan de trabajo con visto bueno.</v>
      </c>
      <c r="O63" s="516" t="str">
        <f>'5-CONTROLES'!G66</f>
        <v xml:space="preserve">Dirección de Gestión de Ordenamiento Social de la propiedad </v>
      </c>
      <c r="P63" s="516" t="str">
        <f>'5-CONTROLES'!H66</f>
        <v>DIARIO</v>
      </c>
      <c r="Q63" s="954"/>
      <c r="R63" s="516" t="str">
        <f>'5-CONTROLES'!AC66</f>
        <v>Débil</v>
      </c>
      <c r="S63" s="516" t="str">
        <f>'5-CONTROLES'!AD66</f>
        <v>Fuerte</v>
      </c>
      <c r="T63" s="516" t="str">
        <f>'5-CONTROLES'!AE66</f>
        <v>Débil</v>
      </c>
      <c r="U63" s="839"/>
      <c r="V63" s="956"/>
      <c r="W63" s="956"/>
      <c r="X63" s="957"/>
      <c r="Y63" s="956"/>
      <c r="Z63" s="953"/>
      <c r="AA63" s="953"/>
      <c r="AB63" s="515" t="s">
        <v>289</v>
      </c>
      <c r="AC63" s="488" t="s">
        <v>1968</v>
      </c>
      <c r="AD63" s="488" t="s">
        <v>1965</v>
      </c>
      <c r="AE63" s="488" t="s">
        <v>1961</v>
      </c>
      <c r="AF63" s="493">
        <v>0.1</v>
      </c>
      <c r="AG63" s="521"/>
      <c r="AH63" s="521"/>
      <c r="AI63" s="521"/>
      <c r="AJ63" s="521"/>
      <c r="AK63" s="521"/>
      <c r="AL63" s="521"/>
      <c r="AM63" s="521"/>
      <c r="AN63" s="521"/>
      <c r="AO63" s="521"/>
      <c r="AP63" s="521"/>
      <c r="AQ63" s="521">
        <v>0.1</v>
      </c>
      <c r="AR63" s="521"/>
      <c r="AS63" s="521">
        <f t="shared" si="0"/>
        <v>0.1</v>
      </c>
      <c r="AT63" s="514" t="s">
        <v>2168</v>
      </c>
      <c r="AU63" s="549" t="s">
        <v>2169</v>
      </c>
    </row>
    <row r="64" spans="2:47" ht="180" hidden="1" customHeight="1" x14ac:dyDescent="0.25">
      <c r="B64" s="967"/>
      <c r="C64" s="799"/>
      <c r="D64" s="839"/>
      <c r="E64" s="839"/>
      <c r="F64" s="839"/>
      <c r="G64" s="839"/>
      <c r="H64" s="957"/>
      <c r="I64" s="957"/>
      <c r="J64" s="957"/>
      <c r="K64" s="957"/>
      <c r="L64" s="487" t="s">
        <v>659</v>
      </c>
      <c r="M64" s="516">
        <f>'5-CONTROLES'!M67</f>
        <v>0</v>
      </c>
      <c r="N64" s="516">
        <f>'5-CONTROLES'!L67</f>
        <v>0</v>
      </c>
      <c r="O64" s="516">
        <f>'5-CONTROLES'!G67</f>
        <v>0</v>
      </c>
      <c r="P64" s="516">
        <f>'5-CONTROLES'!H67</f>
        <v>0</v>
      </c>
      <c r="Q64" s="954"/>
      <c r="R64" s="516" t="str">
        <f>'5-CONTROLES'!AC67</f>
        <v>Débil</v>
      </c>
      <c r="S64" s="516">
        <f>'5-CONTROLES'!AD67</f>
        <v>0</v>
      </c>
      <c r="T64" s="516" t="str">
        <f>'5-CONTROLES'!AE67</f>
        <v>Débil</v>
      </c>
      <c r="U64" s="839"/>
      <c r="V64" s="956"/>
      <c r="W64" s="956"/>
      <c r="X64" s="957"/>
      <c r="Y64" s="956"/>
      <c r="Z64" s="953"/>
      <c r="AA64" s="953"/>
      <c r="AB64" s="515" t="s">
        <v>732</v>
      </c>
      <c r="AC64" s="488"/>
      <c r="AD64" s="488"/>
      <c r="AE64" s="488"/>
      <c r="AF64" s="520"/>
      <c r="AG64" s="333"/>
      <c r="AH64" s="333"/>
      <c r="AI64" s="333"/>
      <c r="AJ64" s="333"/>
      <c r="AK64" s="333"/>
      <c r="AL64" s="333"/>
      <c r="AM64" s="333"/>
      <c r="AN64" s="333"/>
      <c r="AO64" s="333"/>
      <c r="AP64" s="333"/>
      <c r="AQ64" s="333"/>
      <c r="AR64" s="333"/>
      <c r="AS64" s="513"/>
      <c r="AT64" s="526"/>
      <c r="AU64" s="551"/>
    </row>
    <row r="65" spans="2:47" ht="180" customHeight="1" x14ac:dyDescent="0.25">
      <c r="B65" s="967" t="str">
        <f>'3-IDENTIFICACIÓN DEL RIESGO'!B30</f>
        <v>Planificación del Ordenamiento Social de la Propiedad</v>
      </c>
      <c r="C65" s="758">
        <v>20</v>
      </c>
      <c r="D65" s="839" t="str">
        <f>'3-IDENTIFICACIÓN DEL RIESGO'!G30</f>
        <v>Expedir Acto administrativo que resuelve solicitud de inclusión en el RESO, sin el cumplimiento de requisitos mínimos, contemplados en la norma o con fundamentos fácticos que no correspondan a la realidad.</v>
      </c>
      <c r="E65" s="839" t="str">
        <f>'3-IDENTIFICACIÓN DEL RIESGO'!N30</f>
        <v>Operativos</v>
      </c>
      <c r="F65" s="839" t="str">
        <f>'3-IDENTIFICACIÓN DEL RIESGO'!H30</f>
        <v>Inadecuado manejo de la información aportada por el aspirante en la solicitud de inscripción en el Registro de Sujetos de Ordenamiento RESO.
Desactualización de las bases de datos oficiales con las cuales se soporta la decisión de inscripción en el registro y aportadas por las entidades competentes.
Inadecuado diligenciamiento del Formulario de Inscripción de Sujetos de Ordenamiento Social FISO.</v>
      </c>
      <c r="G65" s="839" t="str">
        <f>'3-IDENTIFICACIÓN DEL RIESGO'!L30</f>
        <v>Reprocesos 
Sobrecostos
Acciones legales que generan reprocesos y costos para la entidad 
Perdida de Imagen Institucional</v>
      </c>
      <c r="H65" s="957" t="str">
        <f>'4-VALORACIÓN DEL RIESGO'!Q29</f>
        <v>Casi seguro</v>
      </c>
      <c r="I65" s="957" t="str">
        <f>'4-VALORACIÓN DEL RIESGO'!AA29</f>
        <v>Moderado</v>
      </c>
      <c r="J65" s="957" t="str">
        <f>'4-VALORACIÓN DEL RIESGO'!AB29</f>
        <v>Extremo</v>
      </c>
      <c r="K65" s="957" t="str">
        <f>'4-VALORACIÓN DEL RIESGO'!AC29</f>
        <v>Reducir</v>
      </c>
      <c r="L65" s="487" t="s">
        <v>116</v>
      </c>
      <c r="M65" s="516" t="str">
        <f>'5-CONTROLES'!M68</f>
        <v>Revisar y analizar la información contenida en el
FISO y la documentación adjunta.</v>
      </c>
      <c r="N65" s="516" t="str">
        <f>'5-CONTROLES'!L68</f>
        <v>Formulario de Inscripción de Sujetos de Ordenamiento - FISO</v>
      </c>
      <c r="O65" s="516" t="str">
        <f>'5-CONTROLES'!G68</f>
        <v>Subdirección de
Sistemas de
Información de Tierras</v>
      </c>
      <c r="P65" s="516" t="str">
        <f>'5-CONTROLES'!H68</f>
        <v>DIARIO</v>
      </c>
      <c r="Q65" s="954" t="s">
        <v>1320</v>
      </c>
      <c r="R65" s="516" t="str">
        <f>'5-CONTROLES'!AC68</f>
        <v>Débil</v>
      </c>
      <c r="S65" s="516" t="str">
        <f>'5-CONTROLES'!AD68</f>
        <v>Fuerte</v>
      </c>
      <c r="T65" s="516" t="str">
        <f>'5-CONTROLES'!AE68</f>
        <v>Débil</v>
      </c>
      <c r="U65" s="839" t="str">
        <f>'5-CONTROLES'!AI68</f>
        <v>Moderado</v>
      </c>
      <c r="V65" s="957" t="str">
        <f>'5-CONTROLES'!AM68</f>
        <v>Casi Seguro</v>
      </c>
      <c r="W65" s="957" t="str">
        <f>'5-CONTROLES'!AQ68</f>
        <v>Moderado</v>
      </c>
      <c r="X65" s="957" t="str">
        <f>'5-CONTROLES'!AR68</f>
        <v>Extremo</v>
      </c>
      <c r="Y65" s="957" t="str">
        <f>'5-CONTROLES'!AT68</f>
        <v>Reducir</v>
      </c>
      <c r="Z65" s="955" t="s">
        <v>1325</v>
      </c>
      <c r="AA65" s="955" t="s">
        <v>1326</v>
      </c>
      <c r="AB65" s="515" t="s">
        <v>117</v>
      </c>
      <c r="AC65" s="488" t="s">
        <v>1969</v>
      </c>
      <c r="AD65" s="488" t="s">
        <v>2084</v>
      </c>
      <c r="AE65" s="488" t="s">
        <v>1972</v>
      </c>
      <c r="AF65" s="520">
        <v>1</v>
      </c>
      <c r="AG65" s="344"/>
      <c r="AH65" s="344"/>
      <c r="AI65" s="344"/>
      <c r="AJ65" s="344"/>
      <c r="AK65" s="344"/>
      <c r="AL65" s="344"/>
      <c r="AM65" s="344"/>
      <c r="AN65" s="344"/>
      <c r="AO65" s="344">
        <v>1</v>
      </c>
      <c r="AP65" s="344"/>
      <c r="AQ65" s="344"/>
      <c r="AR65" s="344"/>
      <c r="AS65" s="344">
        <f t="shared" si="0"/>
        <v>1</v>
      </c>
      <c r="AT65" s="526" t="s">
        <v>2170</v>
      </c>
      <c r="AU65" s="551" t="s">
        <v>2147</v>
      </c>
    </row>
    <row r="66" spans="2:47" ht="180" customHeight="1" x14ac:dyDescent="0.25">
      <c r="B66" s="967"/>
      <c r="C66" s="758"/>
      <c r="D66" s="839"/>
      <c r="E66" s="839"/>
      <c r="F66" s="839"/>
      <c r="G66" s="839"/>
      <c r="H66" s="957"/>
      <c r="I66" s="957"/>
      <c r="J66" s="957"/>
      <c r="K66" s="957"/>
      <c r="L66" s="487" t="s">
        <v>362</v>
      </c>
      <c r="M66" s="516" t="str">
        <f>'5-CONTROLES'!M69</f>
        <v xml:space="preserve">Valorar la solicitud </v>
      </c>
      <c r="N66" s="516" t="str">
        <f>'5-CONTROLES'!L69</f>
        <v>Formulario de Inscripción de Sujetos de Ordenamiento - FISO</v>
      </c>
      <c r="O66" s="516" t="str">
        <f>'5-CONTROLES'!G69</f>
        <v>Subdirección de
Sistemas de
Información de Tierras</v>
      </c>
      <c r="P66" s="516" t="str">
        <f>'5-CONTROLES'!H69</f>
        <v>DIARIO</v>
      </c>
      <c r="Q66" s="954"/>
      <c r="R66" s="516" t="str">
        <f>'5-CONTROLES'!AC69</f>
        <v>Débil</v>
      </c>
      <c r="S66" s="516" t="str">
        <f>'5-CONTROLES'!AD69</f>
        <v>Fuerte</v>
      </c>
      <c r="T66" s="516" t="str">
        <f>'5-CONTROLES'!AE69</f>
        <v>Débil</v>
      </c>
      <c r="U66" s="839"/>
      <c r="V66" s="957"/>
      <c r="W66" s="957"/>
      <c r="X66" s="957"/>
      <c r="Y66" s="957"/>
      <c r="Z66" s="955"/>
      <c r="AA66" s="955"/>
      <c r="AB66" s="515" t="s">
        <v>139</v>
      </c>
      <c r="AC66" s="488" t="s">
        <v>1970</v>
      </c>
      <c r="AD66" s="488" t="s">
        <v>2084</v>
      </c>
      <c r="AE66" s="488" t="s">
        <v>1973</v>
      </c>
      <c r="AF66" s="520">
        <v>1</v>
      </c>
      <c r="AG66" s="344"/>
      <c r="AH66" s="344"/>
      <c r="AI66" s="344"/>
      <c r="AJ66" s="344"/>
      <c r="AK66" s="344"/>
      <c r="AL66" s="344"/>
      <c r="AM66" s="344"/>
      <c r="AN66" s="344"/>
      <c r="AO66" s="344"/>
      <c r="AP66" s="344"/>
      <c r="AQ66" s="344"/>
      <c r="AR66" s="344">
        <v>1</v>
      </c>
      <c r="AS66" s="344">
        <f t="shared" si="0"/>
        <v>1</v>
      </c>
      <c r="AT66" s="526" t="s">
        <v>2171</v>
      </c>
      <c r="AU66" s="551" t="s">
        <v>2147</v>
      </c>
    </row>
    <row r="67" spans="2:47" ht="180" customHeight="1" x14ac:dyDescent="0.25">
      <c r="B67" s="967"/>
      <c r="C67" s="758"/>
      <c r="D67" s="839"/>
      <c r="E67" s="839"/>
      <c r="F67" s="839"/>
      <c r="G67" s="839"/>
      <c r="H67" s="957"/>
      <c r="I67" s="957"/>
      <c r="J67" s="957"/>
      <c r="K67" s="957"/>
      <c r="L67" s="487" t="s">
        <v>660</v>
      </c>
      <c r="M67" s="516" t="str">
        <f>'5-CONTROLES'!M70</f>
        <v>Validaciones automáticas que realiza el Módulo RESO en el Sistema Integrado de Tierras SIT.</v>
      </c>
      <c r="N67" s="516" t="str">
        <f>'5-CONTROLES'!L70</f>
        <v>Formulario de Inscripción de Sujetos de Ordenamiento - FISO</v>
      </c>
      <c r="O67" s="516" t="str">
        <f>'5-CONTROLES'!G70</f>
        <v>Subdirección de
Sistemas de Información de Tierras</v>
      </c>
      <c r="P67" s="516" t="str">
        <f>'5-CONTROLES'!H70</f>
        <v>DIARIO</v>
      </c>
      <c r="Q67" s="954"/>
      <c r="R67" s="516" t="str">
        <f>'5-CONTROLES'!AC70</f>
        <v>Fuerte</v>
      </c>
      <c r="S67" s="516" t="str">
        <f>'5-CONTROLES'!AD70</f>
        <v>Fuerte</v>
      </c>
      <c r="T67" s="516" t="str">
        <f>'5-CONTROLES'!AE70</f>
        <v>Fuerte</v>
      </c>
      <c r="U67" s="839"/>
      <c r="V67" s="957"/>
      <c r="W67" s="957"/>
      <c r="X67" s="957"/>
      <c r="Y67" s="957"/>
      <c r="Z67" s="955"/>
      <c r="AA67" s="955"/>
      <c r="AB67" s="515" t="s">
        <v>733</v>
      </c>
      <c r="AC67" s="488" t="s">
        <v>1971</v>
      </c>
      <c r="AD67" s="488" t="s">
        <v>2084</v>
      </c>
      <c r="AE67" s="488" t="s">
        <v>1974</v>
      </c>
      <c r="AF67" s="520">
        <v>1</v>
      </c>
      <c r="AG67" s="344"/>
      <c r="AH67" s="344"/>
      <c r="AI67" s="344"/>
      <c r="AJ67" s="344"/>
      <c r="AK67" s="344"/>
      <c r="AL67" s="344"/>
      <c r="AM67" s="344"/>
      <c r="AN67" s="344">
        <v>1</v>
      </c>
      <c r="AO67" s="344"/>
      <c r="AP67" s="344"/>
      <c r="AQ67" s="344"/>
      <c r="AR67" s="344"/>
      <c r="AS67" s="344">
        <f t="shared" si="0"/>
        <v>1</v>
      </c>
      <c r="AT67" s="526" t="s">
        <v>2172</v>
      </c>
      <c r="AU67" s="551" t="s">
        <v>2147</v>
      </c>
    </row>
    <row r="68" spans="2:47" ht="180" customHeight="1" x14ac:dyDescent="0.25">
      <c r="B68" s="967" t="str">
        <f>'3-IDENTIFICACIÓN DEL RIESGO'!B31</f>
        <v>Seguridad Jurídica sobre la Titularidad de la Tierra y los Territorios</v>
      </c>
      <c r="C68" s="799">
        <v>21</v>
      </c>
      <c r="D68" s="839" t="str">
        <f>'3-IDENTIFICACIÓN DEL RIESGO'!G31</f>
        <v>Tomar decisiones incorrectas en los procesos agrarios y la formalización de la propiedad privada rural</v>
      </c>
      <c r="E68" s="839" t="str">
        <f>'3-IDENTIFICACIÓN DEL RIESGO'!N31</f>
        <v>Operativos</v>
      </c>
      <c r="F68" s="839" t="str">
        <f>'3-IDENTIFICACIÓN DEL RIESGO'!H31</f>
        <v>Una valoración inadecuada de los elementos probatorios obrantes en los expedientes de procesos agrarios y la formalización de la propiedad rural.
Información errónea o incompleta de los productos técnicos y jurídicos generados durante el proceso agrario o la formalización de la propiedad privada rural.
Imposición de tiempos de respuestas por parte de las autoridades judiciales y administrativas.
Deficiencia en el control de calidad de la información generada internamente.
Información errónea generada por falta de calibración de los equipos topográficos.
Desconocimiento de la normatividad vigente.
Cambio constante de la normatividad.</v>
      </c>
      <c r="G68" s="839" t="str">
        <f>'3-IDENTIFICACIÓN DEL RIESGO'!L31</f>
        <v>Pérdida de credibilidad de la ANT ante otras entidades y la ciudadanía.
Retrasos, reprocesos y sobrecostos en el desarrollo de los procesos de formalización, procedimientos administrativos especiales agrarios y pretensiones agrarias.
Generar productos no ajustados a derecho y que afectarían a particulares.
Vulneración a los derechos de los pobladores rurales.</v>
      </c>
      <c r="H68" s="957" t="str">
        <f>'4-VALORACIÓN DEL RIESGO'!Q30</f>
        <v>Posible</v>
      </c>
      <c r="I68" s="957" t="str">
        <f>'4-VALORACIÓN DEL RIESGO'!AA30</f>
        <v>Moderado</v>
      </c>
      <c r="J68" s="957" t="str">
        <f>'4-VALORACIÓN DEL RIESGO'!AB30</f>
        <v>Alto</v>
      </c>
      <c r="K68" s="957" t="str">
        <f>'4-VALORACIÓN DEL RIESGO'!AC30</f>
        <v>Reducir</v>
      </c>
      <c r="L68" s="487" t="s">
        <v>118</v>
      </c>
      <c r="M68" s="516" t="str">
        <f>'5-CONTROLES'!M71</f>
        <v>Revisión, anlisis y cargue en el aplicativo
SIGFORMALIZACIÓN, de expedientes por
metodología de barrido predial.</v>
      </c>
      <c r="N68" s="516" t="str">
        <f>'5-CONTROLES'!L71</f>
        <v>Reportes del aplicativo
SIGFORMALIZACIÓN.</v>
      </c>
      <c r="O68" s="516" t="str">
        <f>'5-CONTROLES'!G71</f>
        <v>Dirección de gestión jurídica de tierras.</v>
      </c>
      <c r="P68" s="516" t="str">
        <f>'5-CONTROLES'!H71</f>
        <v>DIARIO</v>
      </c>
      <c r="Q68" s="954" t="s">
        <v>1804</v>
      </c>
      <c r="R68" s="516" t="str">
        <f>'5-CONTROLES'!AC71</f>
        <v>Fuerte</v>
      </c>
      <c r="S68" s="516" t="str">
        <f>'5-CONTROLES'!AD71</f>
        <v>Fuerte</v>
      </c>
      <c r="T68" s="516" t="str">
        <f>'5-CONTROLES'!AE71</f>
        <v>Fuerte</v>
      </c>
      <c r="U68" s="839" t="str">
        <f>'5-CONTROLES'!AI71</f>
        <v>Fuerte</v>
      </c>
      <c r="V68" s="956" t="str">
        <f>'5-CONTROLES'!AM71</f>
        <v>Rara Vez</v>
      </c>
      <c r="W68" s="956" t="str">
        <f>'5-CONTROLES'!AQ71</f>
        <v>Moderado</v>
      </c>
      <c r="X68" s="957" t="str">
        <f>'5-CONTROLES'!AR71</f>
        <v>Moderado</v>
      </c>
      <c r="Y68" s="956" t="str">
        <f>'5-CONTROLES'!AT71</f>
        <v>Reducir</v>
      </c>
      <c r="Z68" s="953" t="s">
        <v>2000</v>
      </c>
      <c r="AA68" s="953" t="s">
        <v>2001</v>
      </c>
      <c r="AB68" s="515" t="s">
        <v>140</v>
      </c>
      <c r="AC68" s="488" t="s">
        <v>1837</v>
      </c>
      <c r="AD68" s="488" t="s">
        <v>2085</v>
      </c>
      <c r="AE68" s="488" t="s">
        <v>1838</v>
      </c>
      <c r="AF68" s="520">
        <v>1</v>
      </c>
      <c r="AG68" s="513"/>
      <c r="AH68" s="513"/>
      <c r="AI68" s="513"/>
      <c r="AJ68" s="513"/>
      <c r="AK68" s="513"/>
      <c r="AL68" s="513"/>
      <c r="AM68" s="513"/>
      <c r="AN68" s="513"/>
      <c r="AO68" s="513"/>
      <c r="AP68" s="513"/>
      <c r="AQ68" s="513"/>
      <c r="AR68" s="513">
        <v>1</v>
      </c>
      <c r="AS68" s="513">
        <f t="shared" si="0"/>
        <v>1</v>
      </c>
      <c r="AT68" s="514" t="s">
        <v>2173</v>
      </c>
      <c r="AU68" s="549" t="s">
        <v>2174</v>
      </c>
    </row>
    <row r="69" spans="2:47" ht="180" customHeight="1" x14ac:dyDescent="0.25">
      <c r="B69" s="967"/>
      <c r="C69" s="799"/>
      <c r="D69" s="839"/>
      <c r="E69" s="839"/>
      <c r="F69" s="839"/>
      <c r="G69" s="839"/>
      <c r="H69" s="957"/>
      <c r="I69" s="957"/>
      <c r="J69" s="957"/>
      <c r="K69" s="957"/>
      <c r="L69" s="487" t="s">
        <v>363</v>
      </c>
      <c r="M69" s="516" t="str">
        <f>'5-CONTROLES'!M72</f>
        <v>Evaluar la viabilidad de adelantar el
procedimiento agrario</v>
      </c>
      <c r="N69" s="516" t="str">
        <f>'5-CONTROLES'!L72</f>
        <v>Viabilidad en proyecto de procedimiento agrario.</v>
      </c>
      <c r="O69" s="516" t="str">
        <f>'5-CONTROLES'!G72</f>
        <v>Dirección de gestión jurídica de tierras.</v>
      </c>
      <c r="P69" s="516" t="str">
        <f>'5-CONTROLES'!H72</f>
        <v>DIARIO</v>
      </c>
      <c r="Q69" s="954"/>
      <c r="R69" s="516" t="str">
        <f>'5-CONTROLES'!AC72</f>
        <v>Fuerte</v>
      </c>
      <c r="S69" s="516" t="str">
        <f>'5-CONTROLES'!AD72</f>
        <v>Fuerte</v>
      </c>
      <c r="T69" s="516" t="str">
        <f>'5-CONTROLES'!AE72</f>
        <v>Fuerte</v>
      </c>
      <c r="U69" s="839"/>
      <c r="V69" s="956"/>
      <c r="W69" s="956"/>
      <c r="X69" s="957"/>
      <c r="Y69" s="956"/>
      <c r="Z69" s="953"/>
      <c r="AA69" s="953"/>
      <c r="AB69" s="515" t="s">
        <v>469</v>
      </c>
      <c r="AC69" s="488"/>
      <c r="AD69" s="488"/>
      <c r="AE69" s="488"/>
      <c r="AF69" s="520"/>
      <c r="AG69" s="513"/>
      <c r="AH69" s="513"/>
      <c r="AI69" s="513"/>
      <c r="AJ69" s="513"/>
      <c r="AK69" s="513"/>
      <c r="AL69" s="513"/>
      <c r="AM69" s="513"/>
      <c r="AN69" s="513"/>
      <c r="AO69" s="513"/>
      <c r="AP69" s="513"/>
      <c r="AQ69" s="513"/>
      <c r="AR69" s="513"/>
      <c r="AS69" s="513"/>
      <c r="AT69" s="514"/>
      <c r="AU69" s="549"/>
    </row>
    <row r="70" spans="2:47" ht="180" hidden="1" customHeight="1" x14ac:dyDescent="0.25">
      <c r="B70" s="967"/>
      <c r="C70" s="799"/>
      <c r="D70" s="839"/>
      <c r="E70" s="839"/>
      <c r="F70" s="839"/>
      <c r="G70" s="839"/>
      <c r="H70" s="957"/>
      <c r="I70" s="957"/>
      <c r="J70" s="957"/>
      <c r="K70" s="957"/>
      <c r="L70" s="487" t="s">
        <v>661</v>
      </c>
      <c r="M70" s="516">
        <f>'5-CONTROLES'!M73</f>
        <v>0</v>
      </c>
      <c r="N70" s="516">
        <f>'5-CONTROLES'!L73</f>
        <v>0</v>
      </c>
      <c r="O70" s="516">
        <f>'5-CONTROLES'!G73</f>
        <v>0</v>
      </c>
      <c r="P70" s="516">
        <f>'5-CONTROLES'!H73</f>
        <v>0</v>
      </c>
      <c r="Q70" s="954"/>
      <c r="R70" s="516" t="str">
        <f>'5-CONTROLES'!AC73</f>
        <v>Débil</v>
      </c>
      <c r="S70" s="516">
        <f>'5-CONTROLES'!AD73</f>
        <v>0</v>
      </c>
      <c r="T70" s="516" t="str">
        <f>'5-CONTROLES'!AE73</f>
        <v>Débil</v>
      </c>
      <c r="U70" s="839"/>
      <c r="V70" s="956"/>
      <c r="W70" s="956"/>
      <c r="X70" s="957"/>
      <c r="Y70" s="956"/>
      <c r="Z70" s="953"/>
      <c r="AA70" s="953"/>
      <c r="AB70" s="515" t="s">
        <v>734</v>
      </c>
      <c r="AC70" s="488"/>
      <c r="AD70" s="488"/>
      <c r="AE70" s="488"/>
      <c r="AF70" s="520"/>
      <c r="AG70" s="513"/>
      <c r="AH70" s="513"/>
      <c r="AI70" s="513"/>
      <c r="AJ70" s="513"/>
      <c r="AK70" s="513"/>
      <c r="AL70" s="513"/>
      <c r="AM70" s="513"/>
      <c r="AN70" s="513"/>
      <c r="AO70" s="513"/>
      <c r="AP70" s="513"/>
      <c r="AQ70" s="513"/>
      <c r="AR70" s="513"/>
      <c r="AS70" s="513"/>
      <c r="AT70" s="514"/>
      <c r="AU70" s="549"/>
    </row>
    <row r="71" spans="2:47" ht="180" customHeight="1" x14ac:dyDescent="0.25">
      <c r="B71" s="967" t="str">
        <f>'3-IDENTIFICACIÓN DEL RIESGO'!B32</f>
        <v>Seguridad Jurídica sobre la Titularidad de la Tierra y los Territorios</v>
      </c>
      <c r="C71" s="799">
        <v>22</v>
      </c>
      <c r="D71" s="839" t="str">
        <f>'3-IDENTIFICACIÓN DEL RIESGO'!G32</f>
        <v>Incumplimiento de términos para dar respuesta a las nuevas solicitudes de recursos, de decisiones finales de procesos agrarios y formalización de la propiedad privada rural.</v>
      </c>
      <c r="E71" s="839" t="str">
        <f>'3-IDENTIFICACIÓN DEL RIESGO'!N32</f>
        <v>De Cumplimiento</v>
      </c>
      <c r="F71" s="839" t="str">
        <f>'3-IDENTIFICACIÓN DEL RIESGO'!H32</f>
        <v>Falta de alertas tempranas. 
Falta de autocontroles.
Realizar el reparto de las solicitudes a las dependencias no competentes.
Capacidad operativa deficiente.
Información incompleta o faltante.</v>
      </c>
      <c r="G71" s="839" t="str">
        <f>'3-IDENTIFICACIÓN DEL RIESGO'!L32</f>
        <v>Retrasos en la culminación de la formalización de la propiedad privada rural y los procedimientos administrativos especiales agrarios.
Observaciones y/o acciones sancionatorias por parte de los organismos de control.</v>
      </c>
      <c r="H71" s="957" t="str">
        <f>'4-VALORACIÓN DEL RIESGO'!Q31</f>
        <v>Probable</v>
      </c>
      <c r="I71" s="957" t="str">
        <f>'4-VALORACIÓN DEL RIESGO'!AA31</f>
        <v>Moderado</v>
      </c>
      <c r="J71" s="957" t="str">
        <f>'4-VALORACIÓN DEL RIESGO'!AB31</f>
        <v>Alto</v>
      </c>
      <c r="K71" s="957" t="str">
        <f>'4-VALORACIÓN DEL RIESGO'!AC31</f>
        <v>Reducir</v>
      </c>
      <c r="L71" s="487" t="s">
        <v>119</v>
      </c>
      <c r="M71" s="516" t="str">
        <f>'5-CONTROLES'!M74</f>
        <v>Viabilizar solicitudes</v>
      </c>
      <c r="N71" s="516" t="str">
        <f>'5-CONTROLES'!L74</f>
        <v>Solicitud</v>
      </c>
      <c r="O71" s="516" t="str">
        <f>'5-CONTROLES'!G74</f>
        <v>Dirección de gestión jurídica de tierras.</v>
      </c>
      <c r="P71" s="516" t="str">
        <f>'5-CONTROLES'!H74</f>
        <v>DIARIO</v>
      </c>
      <c r="Q71" s="954" t="s">
        <v>1805</v>
      </c>
      <c r="R71" s="516" t="str">
        <f>'5-CONTROLES'!AC74</f>
        <v>Fuerte</v>
      </c>
      <c r="S71" s="516" t="str">
        <f>'5-CONTROLES'!AD74</f>
        <v>Fuerte</v>
      </c>
      <c r="T71" s="516" t="str">
        <f>'5-CONTROLES'!AE74</f>
        <v>Fuerte</v>
      </c>
      <c r="U71" s="839" t="str">
        <f>'5-CONTROLES'!AI74</f>
        <v>Moderado</v>
      </c>
      <c r="V71" s="956" t="str">
        <f>'5-CONTROLES'!AM74</f>
        <v>Posible</v>
      </c>
      <c r="W71" s="956" t="str">
        <f>'5-CONTROLES'!AQ74</f>
        <v>Moderado</v>
      </c>
      <c r="X71" s="957" t="str">
        <f>'5-CONTROLES'!AR74</f>
        <v>Alto</v>
      </c>
      <c r="Y71" s="956" t="str">
        <f>'5-CONTROLES'!AT74</f>
        <v>Reducir</v>
      </c>
      <c r="Z71" s="953" t="s">
        <v>1807</v>
      </c>
      <c r="AA71" s="953" t="s">
        <v>1808</v>
      </c>
      <c r="AB71" s="515" t="s">
        <v>120</v>
      </c>
      <c r="AC71" s="488" t="s">
        <v>1839</v>
      </c>
      <c r="AD71" s="488" t="s">
        <v>1840</v>
      </c>
      <c r="AE71" s="488" t="s">
        <v>1841</v>
      </c>
      <c r="AF71" s="520">
        <v>2</v>
      </c>
      <c r="AG71" s="513"/>
      <c r="AH71" s="513"/>
      <c r="AI71" s="513"/>
      <c r="AJ71" s="513"/>
      <c r="AK71" s="513"/>
      <c r="AL71" s="513"/>
      <c r="AM71" s="513"/>
      <c r="AN71" s="513"/>
      <c r="AO71" s="513"/>
      <c r="AP71" s="513"/>
      <c r="AQ71" s="513"/>
      <c r="AR71" s="513">
        <v>2</v>
      </c>
      <c r="AS71" s="513">
        <f t="shared" si="0"/>
        <v>2</v>
      </c>
      <c r="AT71" s="514" t="s">
        <v>2175</v>
      </c>
      <c r="AU71" s="549" t="s">
        <v>2174</v>
      </c>
    </row>
    <row r="72" spans="2:47" ht="180" customHeight="1" x14ac:dyDescent="0.25">
      <c r="B72" s="967"/>
      <c r="C72" s="799"/>
      <c r="D72" s="839"/>
      <c r="E72" s="839"/>
      <c r="F72" s="839"/>
      <c r="G72" s="839"/>
      <c r="H72" s="957"/>
      <c r="I72" s="957"/>
      <c r="J72" s="957"/>
      <c r="K72" s="957"/>
      <c r="L72" s="487" t="s">
        <v>364</v>
      </c>
      <c r="M72" s="516" t="str">
        <f>'5-CONTROLES'!M75</f>
        <v>Seguimiento mediante ORFEO y el Sistema de información geográfica (SIG) del programa de formalización.</v>
      </c>
      <c r="N72" s="516" t="str">
        <f>'5-CONTROLES'!L75</f>
        <v>Reportes de ORFEO y del Sistema de información geográfica (SIG)</v>
      </c>
      <c r="O72" s="516" t="str">
        <f>'5-CONTROLES'!G75</f>
        <v>Dirección de gestión jurídica de tierras.</v>
      </c>
      <c r="P72" s="516" t="str">
        <f>'5-CONTROLES'!H75</f>
        <v>SEMANAL</v>
      </c>
      <c r="Q72" s="954"/>
      <c r="R72" s="516" t="str">
        <f>'5-CONTROLES'!AC75</f>
        <v>Débil</v>
      </c>
      <c r="S72" s="516" t="str">
        <f>'5-CONTROLES'!AD75</f>
        <v>Moderado</v>
      </c>
      <c r="T72" s="516" t="str">
        <f>'5-CONTROLES'!AE75</f>
        <v>Débil</v>
      </c>
      <c r="U72" s="839"/>
      <c r="V72" s="956"/>
      <c r="W72" s="956"/>
      <c r="X72" s="957"/>
      <c r="Y72" s="956"/>
      <c r="Z72" s="953"/>
      <c r="AA72" s="953"/>
      <c r="AB72" s="515" t="s">
        <v>470</v>
      </c>
      <c r="AC72" s="488"/>
      <c r="AD72" s="488"/>
      <c r="AE72" s="488"/>
      <c r="AF72" s="520"/>
      <c r="AG72" s="513"/>
      <c r="AH72" s="513"/>
      <c r="AI72" s="513"/>
      <c r="AJ72" s="513"/>
      <c r="AK72" s="513"/>
      <c r="AL72" s="513"/>
      <c r="AM72" s="513"/>
      <c r="AN72" s="513"/>
      <c r="AO72" s="513"/>
      <c r="AP72" s="513"/>
      <c r="AQ72" s="513"/>
      <c r="AR72" s="513"/>
      <c r="AS72" s="513"/>
      <c r="AT72" s="514"/>
      <c r="AU72" s="549"/>
    </row>
    <row r="73" spans="2:47" ht="180" hidden="1" customHeight="1" x14ac:dyDescent="0.25">
      <c r="B73" s="967"/>
      <c r="C73" s="799"/>
      <c r="D73" s="839"/>
      <c r="E73" s="839"/>
      <c r="F73" s="839"/>
      <c r="G73" s="839"/>
      <c r="H73" s="957"/>
      <c r="I73" s="957"/>
      <c r="J73" s="957"/>
      <c r="K73" s="957"/>
      <c r="L73" s="487" t="s">
        <v>662</v>
      </c>
      <c r="M73" s="516">
        <f>'5-CONTROLES'!M76</f>
        <v>0</v>
      </c>
      <c r="N73" s="516">
        <f>'5-CONTROLES'!L76</f>
        <v>0</v>
      </c>
      <c r="O73" s="516">
        <f>'5-CONTROLES'!G76</f>
        <v>0</v>
      </c>
      <c r="P73" s="516">
        <f>'5-CONTROLES'!H76</f>
        <v>0</v>
      </c>
      <c r="Q73" s="954"/>
      <c r="R73" s="516" t="str">
        <f>'5-CONTROLES'!AC76</f>
        <v>Débil</v>
      </c>
      <c r="S73" s="516">
        <f>'5-CONTROLES'!AD76</f>
        <v>0</v>
      </c>
      <c r="T73" s="516" t="str">
        <f>'5-CONTROLES'!AE76</f>
        <v>Débil</v>
      </c>
      <c r="U73" s="839"/>
      <c r="V73" s="956"/>
      <c r="W73" s="956"/>
      <c r="X73" s="957"/>
      <c r="Y73" s="956"/>
      <c r="Z73" s="953"/>
      <c r="AA73" s="953"/>
      <c r="AB73" s="515" t="s">
        <v>735</v>
      </c>
      <c r="AC73" s="488"/>
      <c r="AD73" s="488"/>
      <c r="AE73" s="488"/>
      <c r="AF73" s="520"/>
      <c r="AG73" s="513"/>
      <c r="AH73" s="513"/>
      <c r="AI73" s="513"/>
      <c r="AJ73" s="513"/>
      <c r="AK73" s="513"/>
      <c r="AL73" s="513"/>
      <c r="AM73" s="513"/>
      <c r="AN73" s="513"/>
      <c r="AO73" s="513"/>
      <c r="AP73" s="513"/>
      <c r="AQ73" s="513"/>
      <c r="AR73" s="513"/>
      <c r="AS73" s="513"/>
      <c r="AT73" s="514"/>
      <c r="AU73" s="549"/>
    </row>
    <row r="74" spans="2:47" ht="180" customHeight="1" x14ac:dyDescent="0.25">
      <c r="B74" s="967" t="str">
        <f>'3-IDENTIFICACIÓN DEL RIESGO'!B33</f>
        <v>Seguridad Jurídica sobre la Titularidad de la Tierra y los Territorios</v>
      </c>
      <c r="C74" s="799">
        <v>23</v>
      </c>
      <c r="D74" s="839" t="str">
        <f>'3-IDENTIFICACIÓN DEL RIESGO'!G33</f>
        <v>Realizar el reparto de una solicitud a dos o más, diferentes dependencias.</v>
      </c>
      <c r="E74" s="839" t="str">
        <f>'3-IDENTIFICACIÓN DEL RIESGO'!N33</f>
        <v>Operativos</v>
      </c>
      <c r="F74" s="839" t="str">
        <f>'3-IDENTIFICACIÓN DEL RIESGO'!H33</f>
        <v>Falta de bases de datos unificadas y estandarizadas como única matriz de control y seguimiento a respuestas.
Respuesta inicial con información errónea.</v>
      </c>
      <c r="G74" s="839" t="str">
        <f>'3-IDENTIFICACIÓN DEL RIESGO'!L33</f>
        <v>Generación de falsas expectativas
Pérdida de credibilidad de la Entidad
Reversión del trámite
Acciones judiciales en contra de la Agencia Nacional de Tierras
Reprocesos</v>
      </c>
      <c r="H74" s="957" t="str">
        <f>'4-VALORACIÓN DEL RIESGO'!Q32</f>
        <v>Posible</v>
      </c>
      <c r="I74" s="957" t="str">
        <f>'4-VALORACIÓN DEL RIESGO'!AA32</f>
        <v>Mayor</v>
      </c>
      <c r="J74" s="957" t="str">
        <f>'4-VALORACIÓN DEL RIESGO'!AB32</f>
        <v>Extremo</v>
      </c>
      <c r="K74" s="957" t="str">
        <f>'4-VALORACIÓN DEL RIESGO'!AC32</f>
        <v>Reducir</v>
      </c>
      <c r="L74" s="487" t="s">
        <v>121</v>
      </c>
      <c r="M74" s="516" t="str">
        <f>'5-CONTROLES'!M77</f>
        <v>Verificación de propósito de la solicitud al momento de la creación de los expedientes en ORFEO</v>
      </c>
      <c r="N74" s="516" t="str">
        <f>'5-CONTROLES'!L77</f>
        <v>ORFEO</v>
      </c>
      <c r="O74" s="516" t="str">
        <f>'5-CONTROLES'!G77</f>
        <v>Dirección de gestión jurídica de tierras.</v>
      </c>
      <c r="P74" s="516" t="str">
        <f>'5-CONTROLES'!H77</f>
        <v>DIARIO</v>
      </c>
      <c r="Q74" s="954" t="s">
        <v>1806</v>
      </c>
      <c r="R74" s="516" t="str">
        <f>'5-CONTROLES'!AC77</f>
        <v>Fuerte</v>
      </c>
      <c r="S74" s="516" t="str">
        <f>'5-CONTROLES'!AD77</f>
        <v>Fuerte</v>
      </c>
      <c r="T74" s="516" t="str">
        <f>'5-CONTROLES'!AE77</f>
        <v>Fuerte</v>
      </c>
      <c r="U74" s="839" t="str">
        <f>'5-CONTROLES'!AI77</f>
        <v>Fuerte</v>
      </c>
      <c r="V74" s="956" t="str">
        <f>'5-CONTROLES'!AM77</f>
        <v>Rara Vez</v>
      </c>
      <c r="W74" s="956" t="str">
        <f>'5-CONTROLES'!AQ77</f>
        <v>Moderado</v>
      </c>
      <c r="X74" s="957" t="str">
        <f>'5-CONTROLES'!AR77</f>
        <v>Moderado</v>
      </c>
      <c r="Y74" s="956" t="str">
        <f>'5-CONTROLES'!AT77</f>
        <v>Reducir</v>
      </c>
      <c r="Z74" s="953" t="s">
        <v>1809</v>
      </c>
      <c r="AA74" s="953" t="s">
        <v>1810</v>
      </c>
      <c r="AB74" s="515" t="s">
        <v>122</v>
      </c>
      <c r="AC74" s="488" t="s">
        <v>2002</v>
      </c>
      <c r="AD74" s="488" t="s">
        <v>2085</v>
      </c>
      <c r="AE74" s="488" t="s">
        <v>1832</v>
      </c>
      <c r="AF74" s="520">
        <v>2</v>
      </c>
      <c r="AG74" s="513"/>
      <c r="AH74" s="513"/>
      <c r="AI74" s="513"/>
      <c r="AJ74" s="513"/>
      <c r="AK74" s="513"/>
      <c r="AL74" s="513"/>
      <c r="AM74" s="513"/>
      <c r="AN74" s="513"/>
      <c r="AO74" s="513"/>
      <c r="AP74" s="513"/>
      <c r="AQ74" s="513"/>
      <c r="AR74" s="513">
        <v>2</v>
      </c>
      <c r="AS74" s="513">
        <f t="shared" ref="AS74:AS134" si="1">+SUM(AG74:AR74)</f>
        <v>2</v>
      </c>
      <c r="AT74" s="514" t="s">
        <v>2176</v>
      </c>
      <c r="AU74" s="549" t="s">
        <v>2174</v>
      </c>
    </row>
    <row r="75" spans="2:47" ht="180" hidden="1" customHeight="1" x14ac:dyDescent="0.25">
      <c r="B75" s="967"/>
      <c r="C75" s="799"/>
      <c r="D75" s="839"/>
      <c r="E75" s="839"/>
      <c r="F75" s="839"/>
      <c r="G75" s="839"/>
      <c r="H75" s="957"/>
      <c r="I75" s="957"/>
      <c r="J75" s="957"/>
      <c r="K75" s="957"/>
      <c r="L75" s="487" t="s">
        <v>365</v>
      </c>
      <c r="M75" s="516">
        <f>'5-CONTROLES'!M78</f>
        <v>0</v>
      </c>
      <c r="N75" s="516">
        <f>'5-CONTROLES'!L78</f>
        <v>0</v>
      </c>
      <c r="O75" s="516">
        <f>'5-CONTROLES'!G78</f>
        <v>0</v>
      </c>
      <c r="P75" s="516">
        <f>'5-CONTROLES'!H78</f>
        <v>0</v>
      </c>
      <c r="Q75" s="954"/>
      <c r="R75" s="516" t="str">
        <f>'5-CONTROLES'!AC78</f>
        <v>Débil</v>
      </c>
      <c r="S75" s="516">
        <f>'5-CONTROLES'!AD78</f>
        <v>0</v>
      </c>
      <c r="T75" s="516" t="str">
        <f>'5-CONTROLES'!AE78</f>
        <v>Débil</v>
      </c>
      <c r="U75" s="839"/>
      <c r="V75" s="956"/>
      <c r="W75" s="956"/>
      <c r="X75" s="957"/>
      <c r="Y75" s="956"/>
      <c r="Z75" s="953"/>
      <c r="AA75" s="953"/>
      <c r="AB75" s="515" t="s">
        <v>471</v>
      </c>
      <c r="AC75" s="488"/>
      <c r="AD75" s="488"/>
      <c r="AE75" s="488"/>
      <c r="AF75" s="520"/>
      <c r="AG75" s="513"/>
      <c r="AH75" s="513"/>
      <c r="AI75" s="513"/>
      <c r="AJ75" s="513"/>
      <c r="AK75" s="513"/>
      <c r="AL75" s="513"/>
      <c r="AM75" s="513"/>
      <c r="AN75" s="513"/>
      <c r="AO75" s="513"/>
      <c r="AP75" s="513"/>
      <c r="AQ75" s="513"/>
      <c r="AR75" s="513"/>
      <c r="AS75" s="513"/>
      <c r="AT75" s="514"/>
      <c r="AU75" s="549"/>
    </row>
    <row r="76" spans="2:47" ht="180" hidden="1" customHeight="1" x14ac:dyDescent="0.25">
      <c r="B76" s="967"/>
      <c r="C76" s="799"/>
      <c r="D76" s="839"/>
      <c r="E76" s="839"/>
      <c r="F76" s="839"/>
      <c r="G76" s="839"/>
      <c r="H76" s="957"/>
      <c r="I76" s="957"/>
      <c r="J76" s="957"/>
      <c r="K76" s="957"/>
      <c r="L76" s="487" t="s">
        <v>663</v>
      </c>
      <c r="M76" s="516">
        <f>'5-CONTROLES'!M79</f>
        <v>0</v>
      </c>
      <c r="N76" s="516">
        <f>'5-CONTROLES'!L79</f>
        <v>0</v>
      </c>
      <c r="O76" s="516">
        <f>'5-CONTROLES'!G79</f>
        <v>0</v>
      </c>
      <c r="P76" s="516">
        <f>'5-CONTROLES'!H79</f>
        <v>0</v>
      </c>
      <c r="Q76" s="954"/>
      <c r="R76" s="516" t="str">
        <f>'5-CONTROLES'!AC79</f>
        <v>Débil</v>
      </c>
      <c r="S76" s="516">
        <f>'5-CONTROLES'!AD79</f>
        <v>0</v>
      </c>
      <c r="T76" s="516" t="str">
        <f>'5-CONTROLES'!AE79</f>
        <v>Débil</v>
      </c>
      <c r="U76" s="839"/>
      <c r="V76" s="956"/>
      <c r="W76" s="956"/>
      <c r="X76" s="957"/>
      <c r="Y76" s="956"/>
      <c r="Z76" s="953"/>
      <c r="AA76" s="953"/>
      <c r="AB76" s="515" t="s">
        <v>736</v>
      </c>
      <c r="AC76" s="488"/>
      <c r="AD76" s="488"/>
      <c r="AE76" s="488"/>
      <c r="AF76" s="520"/>
      <c r="AG76" s="513"/>
      <c r="AH76" s="513"/>
      <c r="AI76" s="513"/>
      <c r="AJ76" s="513"/>
      <c r="AK76" s="513"/>
      <c r="AL76" s="513"/>
      <c r="AM76" s="513"/>
      <c r="AN76" s="513"/>
      <c r="AO76" s="513"/>
      <c r="AP76" s="513"/>
      <c r="AQ76" s="513"/>
      <c r="AR76" s="513"/>
      <c r="AS76" s="513"/>
      <c r="AT76" s="514"/>
      <c r="AU76" s="549"/>
    </row>
    <row r="77" spans="2:47" ht="180" customHeight="1" x14ac:dyDescent="0.25">
      <c r="B77" s="967" t="str">
        <f>'3-IDENTIFICACIÓN DEL RIESGO'!B34</f>
        <v>Acceso a la Propiedad de la Tierra y los Territorios</v>
      </c>
      <c r="C77" s="799">
        <v>24</v>
      </c>
      <c r="D77" s="839" t="str">
        <f>'3-IDENTIFICACIÓN DEL RIESGO'!G34</f>
        <v>Incumplimiento por parte de los proveedores de servicios e insumos de las Iniciativas Cofinanciadas.</v>
      </c>
      <c r="E77" s="839" t="str">
        <f>'3-IDENTIFICACIÓN DEL RIESGO'!N34</f>
        <v>Operativos</v>
      </c>
      <c r="F77" s="839" t="str">
        <f>'3-IDENTIFICACIÓN DEL RIESGO'!H34</f>
        <v xml:space="preserve">Errores en la formulación de las iniciativas comunitarias.
Cambio  de las condiciones iniciales de las iniciativas comunitarias formuladas,  por parte de los Representantes Legales de las comunidades étnicas </v>
      </c>
      <c r="G77" s="839" t="str">
        <f>'3-IDENTIFICACIÓN DEL RIESGO'!L34</f>
        <v>Reprocesos por volver hacer comités de compra.
Retrasos en el proceso de ejecución.
Compra de materiales, bienes o servicios que no se requieren.
Suspensión o necesidad de replantear la iniciativa.
Pagar al proveedor sin el lleno de los requisitos.</v>
      </c>
      <c r="H77" s="957" t="str">
        <f>'4-VALORACIÓN DEL RIESGO'!Q33</f>
        <v>Probable</v>
      </c>
      <c r="I77" s="957" t="str">
        <f>'4-VALORACIÓN DEL RIESGO'!AA33</f>
        <v>Catastrófico</v>
      </c>
      <c r="J77" s="957" t="str">
        <f>'4-VALORACIÓN DEL RIESGO'!AB33</f>
        <v>Extremo</v>
      </c>
      <c r="K77" s="957" t="str">
        <f>'4-VALORACIÓN DEL RIESGO'!AC33</f>
        <v>Reducir</v>
      </c>
      <c r="L77" s="487" t="s">
        <v>123</v>
      </c>
      <c r="M77" s="516" t="str">
        <f>'5-CONTROLES'!M80</f>
        <v>Realizar seguimiento y acompañamiento a la implementación de la iniciativa comunitaria</v>
      </c>
      <c r="N77" s="516" t="str">
        <f>'5-CONTROLES'!L80</f>
        <v>INTI-F-008 FORMA ACTA DE REUNIÓN
INTI-F-009 FORMA LISTADO DE ASISTENCIA</v>
      </c>
      <c r="O77" s="516" t="str">
        <f>'5-CONTROLES'!G80</f>
        <v>Dirección de Asuntos
Étnicos</v>
      </c>
      <c r="P77" s="516" t="str">
        <f>'5-CONTROLES'!H80</f>
        <v>DIARIO</v>
      </c>
      <c r="Q77" s="954" t="s">
        <v>1582</v>
      </c>
      <c r="R77" s="516" t="str">
        <f>'5-CONTROLES'!AC80</f>
        <v>Débil</v>
      </c>
      <c r="S77" s="516" t="str">
        <f>'5-CONTROLES'!AD80</f>
        <v>Fuerte</v>
      </c>
      <c r="T77" s="516" t="str">
        <f>'5-CONTROLES'!AE80</f>
        <v>Débil</v>
      </c>
      <c r="U77" s="839" t="str">
        <f>'5-CONTROLES'!AI80</f>
        <v>Débil</v>
      </c>
      <c r="V77" s="956" t="str">
        <f>'5-CONTROLES'!AM80</f>
        <v>Probable</v>
      </c>
      <c r="W77" s="956" t="str">
        <f>'5-CONTROLES'!AQ80</f>
        <v>Catastrófico</v>
      </c>
      <c r="X77" s="957" t="str">
        <f>'5-CONTROLES'!AR80</f>
        <v>Extremo</v>
      </c>
      <c r="Y77" s="956" t="str">
        <f>'5-CONTROLES'!AT80</f>
        <v>Reducir</v>
      </c>
      <c r="Z77" s="953" t="s">
        <v>1256</v>
      </c>
      <c r="AA77" s="953" t="s">
        <v>1257</v>
      </c>
      <c r="AB77" s="515" t="s">
        <v>124</v>
      </c>
      <c r="AC77" s="488" t="s">
        <v>1245</v>
      </c>
      <c r="AD77" s="488" t="s">
        <v>1248</v>
      </c>
      <c r="AE77" s="488" t="s">
        <v>1254</v>
      </c>
      <c r="AF77" s="489">
        <v>1</v>
      </c>
      <c r="AG77" s="521"/>
      <c r="AH77" s="521"/>
      <c r="AI77" s="521"/>
      <c r="AJ77" s="521"/>
      <c r="AK77" s="521"/>
      <c r="AL77" s="521"/>
      <c r="AM77" s="521"/>
      <c r="AN77" s="521"/>
      <c r="AO77" s="521"/>
      <c r="AP77" s="521"/>
      <c r="AQ77" s="521"/>
      <c r="AR77" s="521">
        <v>1</v>
      </c>
      <c r="AS77" s="521">
        <f t="shared" si="1"/>
        <v>1</v>
      </c>
      <c r="AT77" s="514" t="s">
        <v>2177</v>
      </c>
      <c r="AU77" s="549" t="s">
        <v>2178</v>
      </c>
    </row>
    <row r="78" spans="2:47" ht="180" hidden="1" customHeight="1" x14ac:dyDescent="0.25">
      <c r="B78" s="967"/>
      <c r="C78" s="799"/>
      <c r="D78" s="839"/>
      <c r="E78" s="839"/>
      <c r="F78" s="839"/>
      <c r="G78" s="839"/>
      <c r="H78" s="957"/>
      <c r="I78" s="957"/>
      <c r="J78" s="957"/>
      <c r="K78" s="957"/>
      <c r="L78" s="487" t="s">
        <v>366</v>
      </c>
      <c r="M78" s="516" t="str">
        <f>'5-CONTROLES'!M81</f>
        <v xml:space="preserve"> </v>
      </c>
      <c r="N78" s="516">
        <f>'5-CONTROLES'!L81</f>
        <v>0</v>
      </c>
      <c r="O78" s="516">
        <f>'5-CONTROLES'!G81</f>
        <v>0</v>
      </c>
      <c r="P78" s="516">
        <f>'5-CONTROLES'!H81</f>
        <v>0</v>
      </c>
      <c r="Q78" s="954"/>
      <c r="R78" s="516" t="str">
        <f>'5-CONTROLES'!AC81</f>
        <v>Débil</v>
      </c>
      <c r="S78" s="516">
        <f>'5-CONTROLES'!AD81</f>
        <v>0</v>
      </c>
      <c r="T78" s="516" t="str">
        <f>'5-CONTROLES'!AE81</f>
        <v>Débil</v>
      </c>
      <c r="U78" s="839"/>
      <c r="V78" s="956"/>
      <c r="W78" s="956"/>
      <c r="X78" s="957"/>
      <c r="Y78" s="956"/>
      <c r="Z78" s="953"/>
      <c r="AA78" s="953"/>
      <c r="AB78" s="515" t="s">
        <v>472</v>
      </c>
      <c r="AC78" s="488" t="s">
        <v>1249</v>
      </c>
      <c r="AD78" s="488" t="s">
        <v>1248</v>
      </c>
      <c r="AE78" s="488" t="s">
        <v>1250</v>
      </c>
      <c r="AF78" s="489">
        <v>1</v>
      </c>
      <c r="AG78" s="521"/>
      <c r="AH78" s="521"/>
      <c r="AI78" s="521"/>
      <c r="AJ78" s="521"/>
      <c r="AK78" s="521"/>
      <c r="AL78" s="521"/>
      <c r="AM78" s="521"/>
      <c r="AN78" s="521"/>
      <c r="AO78" s="521"/>
      <c r="AP78" s="521"/>
      <c r="AQ78" s="521"/>
      <c r="AR78" s="521">
        <v>1</v>
      </c>
      <c r="AS78" s="521">
        <f t="shared" si="1"/>
        <v>1</v>
      </c>
      <c r="AT78" s="514" t="s">
        <v>2177</v>
      </c>
      <c r="AU78" s="549" t="s">
        <v>2178</v>
      </c>
    </row>
    <row r="79" spans="2:47" ht="180" hidden="1" customHeight="1" x14ac:dyDescent="0.25">
      <c r="B79" s="967"/>
      <c r="C79" s="799"/>
      <c r="D79" s="839"/>
      <c r="E79" s="839"/>
      <c r="F79" s="839"/>
      <c r="G79" s="839"/>
      <c r="H79" s="957"/>
      <c r="I79" s="957"/>
      <c r="J79" s="957"/>
      <c r="K79" s="957"/>
      <c r="L79" s="487" t="s">
        <v>664</v>
      </c>
      <c r="M79" s="516">
        <f>'5-CONTROLES'!M82</f>
        <v>0</v>
      </c>
      <c r="N79" s="516">
        <f>'5-CONTROLES'!L82</f>
        <v>0</v>
      </c>
      <c r="O79" s="516">
        <f>'5-CONTROLES'!G82</f>
        <v>0</v>
      </c>
      <c r="P79" s="516">
        <f>'5-CONTROLES'!H82</f>
        <v>0</v>
      </c>
      <c r="Q79" s="954"/>
      <c r="R79" s="516" t="str">
        <f>'5-CONTROLES'!AC82</f>
        <v>Débil</v>
      </c>
      <c r="S79" s="516">
        <f>'5-CONTROLES'!AD82</f>
        <v>0</v>
      </c>
      <c r="T79" s="516" t="str">
        <f>'5-CONTROLES'!AE82</f>
        <v>Débil</v>
      </c>
      <c r="U79" s="839"/>
      <c r="V79" s="956"/>
      <c r="W79" s="956"/>
      <c r="X79" s="957"/>
      <c r="Y79" s="956"/>
      <c r="Z79" s="953"/>
      <c r="AA79" s="953"/>
      <c r="AB79" s="515" t="s">
        <v>737</v>
      </c>
      <c r="AC79" s="488" t="s">
        <v>1845</v>
      </c>
      <c r="AD79" s="488" t="s">
        <v>1248</v>
      </c>
      <c r="AE79" s="488" t="s">
        <v>1846</v>
      </c>
      <c r="AF79" s="520">
        <v>80</v>
      </c>
      <c r="AG79" s="330"/>
      <c r="AH79" s="330"/>
      <c r="AI79" s="330"/>
      <c r="AJ79" s="330">
        <v>80</v>
      </c>
      <c r="AK79" s="330"/>
      <c r="AL79" s="330"/>
      <c r="AM79" s="330"/>
      <c r="AN79" s="330"/>
      <c r="AO79" s="330"/>
      <c r="AP79" s="330"/>
      <c r="AQ79" s="330"/>
      <c r="AR79" s="330"/>
      <c r="AS79" s="330">
        <f t="shared" si="1"/>
        <v>80</v>
      </c>
      <c r="AT79" s="514" t="s">
        <v>2179</v>
      </c>
      <c r="AU79" s="549" t="s">
        <v>2180</v>
      </c>
    </row>
    <row r="80" spans="2:47" ht="180" customHeight="1" x14ac:dyDescent="0.25">
      <c r="B80" s="967" t="str">
        <f>'3-IDENTIFICACIÓN DEL RIESGO'!B35</f>
        <v>Acceso a la Propiedad de la Tierra y los Territorios</v>
      </c>
      <c r="C80" s="799">
        <v>25</v>
      </c>
      <c r="D80" s="839" t="str">
        <f>'3-IDENTIFICACIÓN DEL RIESGO'!G35</f>
        <v>Interrupción del proceso de compra directa de un predio.</v>
      </c>
      <c r="E80" s="839" t="str">
        <f>'3-IDENTIFICACIÓN DEL RIESGO'!N35</f>
        <v>Operativos</v>
      </c>
      <c r="F80" s="839" t="str">
        <f>'3-IDENTIFICACIÓN DEL RIESGO'!H35</f>
        <v>Falta de articulación efectiva entre los diversos actores que inciden en el procedimiento.
Demora adicional en los tiempos de respuesta por parte de los propietarios.</v>
      </c>
      <c r="G80" s="839" t="str">
        <f>'3-IDENTIFICACIÓN DEL RIESGO'!L35</f>
        <v>Reprocesos en el procedimiento.
Fallos judiciales por demora en culminar el procedimiento.</v>
      </c>
      <c r="H80" s="957" t="str">
        <f>'4-VALORACIÓN DEL RIESGO'!Q34</f>
        <v>Probable</v>
      </c>
      <c r="I80" s="957" t="str">
        <f>'4-VALORACIÓN DEL RIESGO'!AA34</f>
        <v>Mayor</v>
      </c>
      <c r="J80" s="957" t="str">
        <f>'4-VALORACIÓN DEL RIESGO'!AB34</f>
        <v>Extremo</v>
      </c>
      <c r="K80" s="957" t="str">
        <f>'4-VALORACIÓN DEL RIESGO'!AC34</f>
        <v>Reducir</v>
      </c>
      <c r="L80" s="487" t="s">
        <v>279</v>
      </c>
      <c r="M80" s="516" t="str">
        <f>'5-CONTROLES'!M83</f>
        <v>Verificar oferta voluntaria de predio.</v>
      </c>
      <c r="N80" s="516" t="str">
        <f>'5-CONTROLES'!L83</f>
        <v>ACCTI-F-021 FORMA OFERTA VOLUNTARIA DE PREDIOS
ACCTI-F-020 FORMA LISTA DE CHEQUEO</v>
      </c>
      <c r="O80" s="516" t="str">
        <f>'5-CONTROLES'!G83</f>
        <v xml:space="preserve">Dirección de Asuntos
Étnicos </v>
      </c>
      <c r="P80" s="516" t="str">
        <f>'5-CONTROLES'!H83</f>
        <v>DIARIO</v>
      </c>
      <c r="Q80" s="954" t="s">
        <v>1581</v>
      </c>
      <c r="R80" s="516" t="str">
        <f>'5-CONTROLES'!AC83</f>
        <v>Débil</v>
      </c>
      <c r="S80" s="516" t="str">
        <f>'5-CONTROLES'!AD83</f>
        <v>Fuerte</v>
      </c>
      <c r="T80" s="516" t="str">
        <f>'5-CONTROLES'!AE83</f>
        <v>Débil</v>
      </c>
      <c r="U80" s="839" t="str">
        <f>'5-CONTROLES'!AI83</f>
        <v>Débil</v>
      </c>
      <c r="V80" s="956" t="str">
        <f>'5-CONTROLES'!AM83</f>
        <v>Probable</v>
      </c>
      <c r="W80" s="956" t="str">
        <f>'5-CONTROLES'!AQ83</f>
        <v>Mayor</v>
      </c>
      <c r="X80" s="957" t="str">
        <f>'5-CONTROLES'!AR83</f>
        <v>Extremo</v>
      </c>
      <c r="Y80" s="956" t="str">
        <f>'5-CONTROLES'!AT83</f>
        <v>Reducir</v>
      </c>
      <c r="Z80" s="953" t="s">
        <v>1256</v>
      </c>
      <c r="AA80" s="953" t="s">
        <v>1257</v>
      </c>
      <c r="AB80" s="515" t="s">
        <v>283</v>
      </c>
      <c r="AC80" s="488" t="s">
        <v>1246</v>
      </c>
      <c r="AD80" s="488" t="s">
        <v>1248</v>
      </c>
      <c r="AE80" s="488" t="s">
        <v>1251</v>
      </c>
      <c r="AF80" s="489">
        <v>1</v>
      </c>
      <c r="AG80" s="521"/>
      <c r="AH80" s="521"/>
      <c r="AI80" s="521"/>
      <c r="AJ80" s="521"/>
      <c r="AK80" s="521"/>
      <c r="AL80" s="521"/>
      <c r="AM80" s="521"/>
      <c r="AN80" s="521"/>
      <c r="AO80" s="521">
        <v>1</v>
      </c>
      <c r="AP80" s="521"/>
      <c r="AQ80" s="521"/>
      <c r="AR80" s="521"/>
      <c r="AS80" s="521">
        <f t="shared" si="1"/>
        <v>1</v>
      </c>
      <c r="AT80" s="514" t="s">
        <v>2181</v>
      </c>
      <c r="AU80" s="549" t="s">
        <v>2182</v>
      </c>
    </row>
    <row r="81" spans="2:47" ht="240" customHeight="1" x14ac:dyDescent="0.25">
      <c r="B81" s="967"/>
      <c r="C81" s="799"/>
      <c r="D81" s="839"/>
      <c r="E81" s="839"/>
      <c r="F81" s="839"/>
      <c r="G81" s="839"/>
      <c r="H81" s="957"/>
      <c r="I81" s="957"/>
      <c r="J81" s="957"/>
      <c r="K81" s="957"/>
      <c r="L81" s="487" t="s">
        <v>367</v>
      </c>
      <c r="M81" s="516" t="str">
        <f>'5-CONTROLES'!M84</f>
        <v xml:space="preserve"> Verificar documentación para
solicitar visita técnica</v>
      </c>
      <c r="N81" s="516" t="str">
        <f>'5-CONTROLES'!L84</f>
        <v>ACCTI-F-020 FORMA LISTA DE CHEQUEO</v>
      </c>
      <c r="O81" s="516" t="str">
        <f>'5-CONTROLES'!G84</f>
        <v xml:space="preserve">Dirección de Asuntos
Étnicos </v>
      </c>
      <c r="P81" s="516" t="str">
        <f>'5-CONTROLES'!H84</f>
        <v>DIARIO</v>
      </c>
      <c r="Q81" s="954"/>
      <c r="R81" s="516" t="str">
        <f>'5-CONTROLES'!AC84</f>
        <v>Débil</v>
      </c>
      <c r="S81" s="516" t="str">
        <f>'5-CONTROLES'!AD84</f>
        <v>Fuerte</v>
      </c>
      <c r="T81" s="516" t="str">
        <f>'5-CONTROLES'!AE84</f>
        <v>Débil</v>
      </c>
      <c r="U81" s="839"/>
      <c r="V81" s="956"/>
      <c r="W81" s="956"/>
      <c r="X81" s="957"/>
      <c r="Y81" s="956"/>
      <c r="Z81" s="953"/>
      <c r="AA81" s="953"/>
      <c r="AB81" s="515" t="s">
        <v>473</v>
      </c>
      <c r="AC81" s="488" t="s">
        <v>1847</v>
      </c>
      <c r="AD81" s="488" t="s">
        <v>1248</v>
      </c>
      <c r="AE81" s="488" t="s">
        <v>1848</v>
      </c>
      <c r="AF81" s="520">
        <v>1</v>
      </c>
      <c r="AG81" s="513"/>
      <c r="AH81" s="513"/>
      <c r="AI81" s="513"/>
      <c r="AJ81" s="513"/>
      <c r="AK81" s="513"/>
      <c r="AL81" s="513"/>
      <c r="AM81" s="513"/>
      <c r="AN81" s="513"/>
      <c r="AO81" s="513">
        <v>1</v>
      </c>
      <c r="AP81" s="513"/>
      <c r="AQ81" s="513"/>
      <c r="AR81" s="513"/>
      <c r="AS81" s="513">
        <f t="shared" si="1"/>
        <v>1</v>
      </c>
      <c r="AT81" s="514" t="s">
        <v>2183</v>
      </c>
      <c r="AU81" s="549" t="s">
        <v>2184</v>
      </c>
    </row>
    <row r="82" spans="2:47" ht="180" hidden="1" customHeight="1" x14ac:dyDescent="0.25">
      <c r="B82" s="967"/>
      <c r="C82" s="799"/>
      <c r="D82" s="839"/>
      <c r="E82" s="839"/>
      <c r="F82" s="839"/>
      <c r="G82" s="839"/>
      <c r="H82" s="957"/>
      <c r="I82" s="957"/>
      <c r="J82" s="957"/>
      <c r="K82" s="957"/>
      <c r="L82" s="487" t="s">
        <v>665</v>
      </c>
      <c r="M82" s="516">
        <f>'5-CONTROLES'!M85</f>
        <v>0</v>
      </c>
      <c r="N82" s="516">
        <f>'5-CONTROLES'!L85</f>
        <v>0</v>
      </c>
      <c r="O82" s="516">
        <f>'5-CONTROLES'!G85</f>
        <v>0</v>
      </c>
      <c r="P82" s="516">
        <f>'5-CONTROLES'!H85</f>
        <v>0</v>
      </c>
      <c r="Q82" s="954"/>
      <c r="R82" s="516" t="str">
        <f>'5-CONTROLES'!AC85</f>
        <v>Débil</v>
      </c>
      <c r="S82" s="516">
        <f>'5-CONTROLES'!AD85</f>
        <v>0</v>
      </c>
      <c r="T82" s="516" t="str">
        <f>'5-CONTROLES'!AE85</f>
        <v>Débil</v>
      </c>
      <c r="U82" s="839"/>
      <c r="V82" s="956"/>
      <c r="W82" s="956"/>
      <c r="X82" s="957"/>
      <c r="Y82" s="956"/>
      <c r="Z82" s="953"/>
      <c r="AA82" s="953"/>
      <c r="AB82" s="515" t="s">
        <v>738</v>
      </c>
      <c r="AC82" s="488" t="s">
        <v>1849</v>
      </c>
      <c r="AD82" s="488" t="s">
        <v>1248</v>
      </c>
      <c r="AE82" s="488" t="s">
        <v>1850</v>
      </c>
      <c r="AF82" s="520">
        <v>2</v>
      </c>
      <c r="AG82" s="344"/>
      <c r="AH82" s="344"/>
      <c r="AI82" s="344"/>
      <c r="AJ82" s="344"/>
      <c r="AK82" s="344"/>
      <c r="AL82" s="344"/>
      <c r="AM82" s="344"/>
      <c r="AN82" s="344"/>
      <c r="AO82" s="344"/>
      <c r="AP82" s="344"/>
      <c r="AQ82" s="344"/>
      <c r="AR82" s="344"/>
      <c r="AS82" s="513">
        <f t="shared" si="1"/>
        <v>0</v>
      </c>
      <c r="AT82" s="514" t="s">
        <v>2185</v>
      </c>
      <c r="AU82" s="549" t="s">
        <v>2186</v>
      </c>
    </row>
    <row r="83" spans="2:47" ht="180" customHeight="1" x14ac:dyDescent="0.25">
      <c r="B83" s="967" t="str">
        <f>'3-IDENTIFICACIÓN DEL RIESGO'!B36</f>
        <v>Acceso a la Propiedad de la Tierra y los Territorios</v>
      </c>
      <c r="C83" s="799">
        <v>26</v>
      </c>
      <c r="D83" s="839" t="str">
        <f>'3-IDENTIFICACIÓN DEL RIESGO'!G36</f>
        <v xml:space="preserve">Reporte de información por fuera de los tiempos solicitados. </v>
      </c>
      <c r="E83" s="839" t="str">
        <f>'3-IDENTIFICACIÓN DEL RIESGO'!N36</f>
        <v>Operativos</v>
      </c>
      <c r="F83" s="839" t="str">
        <f>'3-IDENTIFICACIÓN DEL RIESGO'!H36</f>
        <v>Diferentes bases de datos para almacenamiento de la información. 
Falta de pruebas de usabilidad del Sistema de información de Tierras- SIT en el componente asignado a la Dirección de Asuntos Étnicos.</v>
      </c>
      <c r="G83" s="839" t="str">
        <f>'3-IDENTIFICACIÓN DEL RIESGO'!L36</f>
        <v>Tiempos adicionales utilizados para reportar informes.</v>
      </c>
      <c r="H83" s="957" t="str">
        <f>'4-VALORACIÓN DEL RIESGO'!Q35</f>
        <v>Probable</v>
      </c>
      <c r="I83" s="957" t="str">
        <f>'4-VALORACIÓN DEL RIESGO'!AA35</f>
        <v>Mayor</v>
      </c>
      <c r="J83" s="957" t="str">
        <f>'4-VALORACIÓN DEL RIESGO'!AB35</f>
        <v>Extremo</v>
      </c>
      <c r="K83" s="957" t="str">
        <f>'4-VALORACIÓN DEL RIESGO'!AC35</f>
        <v>Reducir</v>
      </c>
      <c r="L83" s="487" t="s">
        <v>280</v>
      </c>
      <c r="M83" s="516" t="str">
        <f>'5-CONTROLES'!M86</f>
        <v>Seguimiento mensual de la usabilidad del Sistema de Información de Tierras -SIT.</v>
      </c>
      <c r="N83" s="516" t="str">
        <f>'5-CONTROLES'!L86</f>
        <v>Informe mensual de la usabilidad del Sistema de Información de Tierras -SIT.</v>
      </c>
      <c r="O83" s="516" t="str">
        <f>'5-CONTROLES'!G86</f>
        <v xml:space="preserve">Dirección de Asuntos
Étnicos </v>
      </c>
      <c r="P83" s="516" t="str">
        <f>'5-CONTROLES'!H86</f>
        <v>DIARIO</v>
      </c>
      <c r="Q83" s="954" t="s">
        <v>1580</v>
      </c>
      <c r="R83" s="516" t="str">
        <f>'5-CONTROLES'!AC86</f>
        <v>Débil</v>
      </c>
      <c r="S83" s="516" t="str">
        <f>'5-CONTROLES'!AD86</f>
        <v>Moderado</v>
      </c>
      <c r="T83" s="516" t="str">
        <f>'5-CONTROLES'!AE86</f>
        <v>Débil</v>
      </c>
      <c r="U83" s="839" t="str">
        <f>'5-CONTROLES'!AI86</f>
        <v>Débil</v>
      </c>
      <c r="V83" s="956" t="str">
        <f>'5-CONTROLES'!AM86</f>
        <v>Probable</v>
      </c>
      <c r="W83" s="956" t="str">
        <f>'5-CONTROLES'!AQ86</f>
        <v>Mayor</v>
      </c>
      <c r="X83" s="957" t="str">
        <f>'5-CONTROLES'!AR86</f>
        <v>Extremo</v>
      </c>
      <c r="Y83" s="956" t="str">
        <f>'5-CONTROLES'!AT86</f>
        <v>Reducir</v>
      </c>
      <c r="Z83" s="953" t="s">
        <v>1256</v>
      </c>
      <c r="AA83" s="953" t="s">
        <v>1257</v>
      </c>
      <c r="AB83" s="515" t="s">
        <v>284</v>
      </c>
      <c r="AC83" s="488" t="s">
        <v>1253</v>
      </c>
      <c r="AD83" s="488" t="s">
        <v>1248</v>
      </c>
      <c r="AE83" s="488" t="s">
        <v>1252</v>
      </c>
      <c r="AF83" s="489">
        <v>1</v>
      </c>
      <c r="AG83" s="527"/>
      <c r="AH83" s="527"/>
      <c r="AI83" s="527"/>
      <c r="AJ83" s="527"/>
      <c r="AK83" s="527"/>
      <c r="AL83" s="527"/>
      <c r="AM83" s="527"/>
      <c r="AN83" s="527"/>
      <c r="AO83" s="527"/>
      <c r="AP83" s="527"/>
      <c r="AQ83" s="527"/>
      <c r="AR83" s="527">
        <v>1</v>
      </c>
      <c r="AS83" s="527">
        <f t="shared" si="1"/>
        <v>1</v>
      </c>
      <c r="AT83" s="522" t="s">
        <v>2187</v>
      </c>
      <c r="AU83" s="550" t="s">
        <v>2188</v>
      </c>
    </row>
    <row r="84" spans="2:47" ht="180" hidden="1" customHeight="1" x14ac:dyDescent="0.25">
      <c r="B84" s="967"/>
      <c r="C84" s="799"/>
      <c r="D84" s="839"/>
      <c r="E84" s="839"/>
      <c r="F84" s="839"/>
      <c r="G84" s="839"/>
      <c r="H84" s="957"/>
      <c r="I84" s="957"/>
      <c r="J84" s="957"/>
      <c r="K84" s="957"/>
      <c r="L84" s="487" t="s">
        <v>368</v>
      </c>
      <c r="M84" s="516">
        <f>'5-CONTROLES'!M87</f>
        <v>0</v>
      </c>
      <c r="N84" s="516">
        <f>'5-CONTROLES'!L87</f>
        <v>0</v>
      </c>
      <c r="O84" s="516">
        <f>'5-CONTROLES'!G87</f>
        <v>0</v>
      </c>
      <c r="P84" s="516">
        <f>'5-CONTROLES'!H87</f>
        <v>0</v>
      </c>
      <c r="Q84" s="954"/>
      <c r="R84" s="516" t="str">
        <f>'5-CONTROLES'!AC87</f>
        <v>Débil</v>
      </c>
      <c r="S84" s="516">
        <f>'5-CONTROLES'!AD87</f>
        <v>0</v>
      </c>
      <c r="T84" s="516" t="str">
        <f>'5-CONTROLES'!AE87</f>
        <v>Débil</v>
      </c>
      <c r="U84" s="839"/>
      <c r="V84" s="956"/>
      <c r="W84" s="956"/>
      <c r="X84" s="957"/>
      <c r="Y84" s="956"/>
      <c r="Z84" s="953"/>
      <c r="AA84" s="953"/>
      <c r="AB84" s="515" t="s">
        <v>474</v>
      </c>
      <c r="AC84" s="488" t="s">
        <v>1247</v>
      </c>
      <c r="AD84" s="488" t="s">
        <v>1248</v>
      </c>
      <c r="AE84" s="488" t="s">
        <v>1255</v>
      </c>
      <c r="AF84" s="489">
        <v>1</v>
      </c>
      <c r="AG84" s="527"/>
      <c r="AH84" s="527"/>
      <c r="AI84" s="527"/>
      <c r="AJ84" s="527"/>
      <c r="AK84" s="527"/>
      <c r="AL84" s="527"/>
      <c r="AM84" s="527"/>
      <c r="AN84" s="527"/>
      <c r="AO84" s="527"/>
      <c r="AP84" s="527"/>
      <c r="AQ84" s="527"/>
      <c r="AR84" s="527">
        <v>1</v>
      </c>
      <c r="AS84" s="527">
        <f t="shared" si="1"/>
        <v>1</v>
      </c>
      <c r="AT84" s="522" t="s">
        <v>2302</v>
      </c>
      <c r="AU84" s="550" t="s">
        <v>2188</v>
      </c>
    </row>
    <row r="85" spans="2:47" ht="180" hidden="1" customHeight="1" x14ac:dyDescent="0.25">
      <c r="B85" s="967"/>
      <c r="C85" s="799"/>
      <c r="D85" s="839"/>
      <c r="E85" s="839"/>
      <c r="F85" s="839"/>
      <c r="G85" s="839"/>
      <c r="H85" s="957"/>
      <c r="I85" s="957"/>
      <c r="J85" s="957"/>
      <c r="K85" s="957"/>
      <c r="L85" s="487" t="s">
        <v>666</v>
      </c>
      <c r="M85" s="516">
        <f>'5-CONTROLES'!M88</f>
        <v>0</v>
      </c>
      <c r="N85" s="516">
        <f>'5-CONTROLES'!L88</f>
        <v>0</v>
      </c>
      <c r="O85" s="516">
        <f>'5-CONTROLES'!G88</f>
        <v>0</v>
      </c>
      <c r="P85" s="516">
        <f>'5-CONTROLES'!H88</f>
        <v>0</v>
      </c>
      <c r="Q85" s="954"/>
      <c r="R85" s="516" t="str">
        <f>'5-CONTROLES'!AC88</f>
        <v>Débil</v>
      </c>
      <c r="S85" s="516">
        <f>'5-CONTROLES'!AD88</f>
        <v>0</v>
      </c>
      <c r="T85" s="516" t="str">
        <f>'5-CONTROLES'!AE88</f>
        <v>Débil</v>
      </c>
      <c r="U85" s="839"/>
      <c r="V85" s="956"/>
      <c r="W85" s="956"/>
      <c r="X85" s="957"/>
      <c r="Y85" s="956"/>
      <c r="Z85" s="953"/>
      <c r="AA85" s="953"/>
      <c r="AB85" s="515" t="s">
        <v>739</v>
      </c>
      <c r="AC85" s="488" t="s">
        <v>1851</v>
      </c>
      <c r="AD85" s="488" t="s">
        <v>1248</v>
      </c>
      <c r="AE85" s="488" t="s">
        <v>1846</v>
      </c>
      <c r="AF85" s="520">
        <v>50</v>
      </c>
      <c r="AG85" s="513"/>
      <c r="AH85" s="513"/>
      <c r="AI85" s="513"/>
      <c r="AJ85" s="513"/>
      <c r="AK85" s="513"/>
      <c r="AL85" s="513"/>
      <c r="AM85" s="513"/>
      <c r="AN85" s="513"/>
      <c r="AO85" s="513">
        <v>80</v>
      </c>
      <c r="AP85" s="513"/>
      <c r="AQ85" s="513"/>
      <c r="AR85" s="513"/>
      <c r="AS85" s="513">
        <f t="shared" si="1"/>
        <v>80</v>
      </c>
      <c r="AT85" s="514" t="s">
        <v>2189</v>
      </c>
      <c r="AU85" s="549" t="s">
        <v>2190</v>
      </c>
    </row>
    <row r="86" spans="2:47" ht="180" customHeight="1" x14ac:dyDescent="0.25">
      <c r="B86" s="967" t="str">
        <f>'3-IDENTIFICACIÓN DEL RIESGO'!B37</f>
        <v>Acceso a la Propiedad de la Tierra y los Territorios</v>
      </c>
      <c r="C86" s="799">
        <v>27</v>
      </c>
      <c r="D86" s="839" t="str">
        <f>'3-IDENTIFICACIÓN DEL RIESGO'!G37</f>
        <v>Incumplimiento  de adquisición de predios en el marco de Políticas del Gobierno</v>
      </c>
      <c r="E86" s="839" t="str">
        <f>'3-IDENTIFICACIÓN DEL RIESGO'!N37</f>
        <v>Estratégicos</v>
      </c>
      <c r="F86" s="839" t="str">
        <f>'3-IDENTIFICACIÓN DEL RIESGO'!H37</f>
        <v xml:space="preserve">Inobservancia y no aplicación de la normatividad vigente y/o del procedimiento.
Debilidades en el seguimiento y aplicación de los controles establecidos en el procedimiento.
No contar con disponibilidad presupuestal para adelantar la compra de predios                                                  
Fallecimiento del titular del derecho real de dominio inscrito y/ disolución y liquidación de sociedad  </v>
      </c>
      <c r="G86" s="839" t="str">
        <f>'3-IDENTIFICACIÓN DEL RIESGO'!L37</f>
        <v>Afectación de imagen institucional secundario a quejas y/o reclamos de la comunidad.
Sanción por parte de entes de control 
Hallazgos de auditorías internas o externas</v>
      </c>
      <c r="H86" s="957" t="str">
        <f>'4-VALORACIÓN DEL RIESGO'!Q36</f>
        <v>Casi seguro</v>
      </c>
      <c r="I86" s="957" t="str">
        <f>'4-VALORACIÓN DEL RIESGO'!AA36</f>
        <v>Menor</v>
      </c>
      <c r="J86" s="957" t="str">
        <f>'4-VALORACIÓN DEL RIESGO'!AB36</f>
        <v>Alto</v>
      </c>
      <c r="K86" s="957" t="str">
        <f>'4-VALORACIÓN DEL RIESGO'!AC36</f>
        <v>Reducir</v>
      </c>
      <c r="L86" s="487" t="s">
        <v>281</v>
      </c>
      <c r="M86" s="516" t="str">
        <f>'5-CONTROLES'!M89</f>
        <v>Verificar oferta voluntaria de predio</v>
      </c>
      <c r="N86" s="516" t="str">
        <f>'5-CONTROLES'!L89</f>
        <v>ACCTI-F-021 FORMA OFERTA VOLUNTARIA DE PREDIOS
ACCTI-F-020 FORMA LISTA DE CHEQUEO</v>
      </c>
      <c r="O86" s="516" t="str">
        <f>'5-CONTROLES'!G89</f>
        <v>Dirección de Acceso a Tierras</v>
      </c>
      <c r="P86" s="516" t="str">
        <f>'5-CONTROLES'!H89</f>
        <v>DIARIO</v>
      </c>
      <c r="Q86" s="954" t="s">
        <v>2003</v>
      </c>
      <c r="R86" s="516" t="str">
        <f>'5-CONTROLES'!AC89</f>
        <v>Débil</v>
      </c>
      <c r="S86" s="516" t="str">
        <f>'5-CONTROLES'!AD89</f>
        <v>Fuerte</v>
      </c>
      <c r="T86" s="516" t="str">
        <f>'5-CONTROLES'!AE89</f>
        <v>Débil</v>
      </c>
      <c r="U86" s="839" t="str">
        <f>'5-CONTROLES'!AI89</f>
        <v>Débil</v>
      </c>
      <c r="V86" s="956" t="str">
        <f>'5-CONTROLES'!AM89</f>
        <v>Casi Seguro</v>
      </c>
      <c r="W86" s="956" t="str">
        <f>'5-CONTROLES'!AQ89</f>
        <v>Menor</v>
      </c>
      <c r="X86" s="957" t="str">
        <f>'5-CONTROLES'!AR89</f>
        <v>Alto</v>
      </c>
      <c r="Y86" s="956" t="str">
        <f>'5-CONTROLES'!AT89</f>
        <v>Reducir</v>
      </c>
      <c r="Z86" s="953" t="s">
        <v>2004</v>
      </c>
      <c r="AA86" s="953" t="s">
        <v>1583</v>
      </c>
      <c r="AB86" s="515" t="s">
        <v>285</v>
      </c>
      <c r="AC86" s="488" t="s">
        <v>1584</v>
      </c>
      <c r="AD86" s="488" t="s">
        <v>1468</v>
      </c>
      <c r="AE86" s="488" t="s">
        <v>2005</v>
      </c>
      <c r="AF86" s="520">
        <v>1</v>
      </c>
      <c r="AG86" s="513"/>
      <c r="AH86" s="513"/>
      <c r="AI86" s="513"/>
      <c r="AJ86" s="513"/>
      <c r="AK86" s="513"/>
      <c r="AL86" s="513"/>
      <c r="AM86" s="513"/>
      <c r="AN86" s="513"/>
      <c r="AO86" s="513"/>
      <c r="AP86" s="513"/>
      <c r="AQ86" s="513"/>
      <c r="AR86" s="513">
        <v>1</v>
      </c>
      <c r="AS86" s="513">
        <f t="shared" si="1"/>
        <v>1</v>
      </c>
      <c r="AT86" s="514" t="s">
        <v>2191</v>
      </c>
      <c r="AU86" s="549" t="s">
        <v>2192</v>
      </c>
    </row>
    <row r="87" spans="2:47" ht="180" customHeight="1" x14ac:dyDescent="0.25">
      <c r="B87" s="967"/>
      <c r="C87" s="799"/>
      <c r="D87" s="839"/>
      <c r="E87" s="839"/>
      <c r="F87" s="839"/>
      <c r="G87" s="839"/>
      <c r="H87" s="957"/>
      <c r="I87" s="957"/>
      <c r="J87" s="957"/>
      <c r="K87" s="957"/>
      <c r="L87" s="487" t="s">
        <v>369</v>
      </c>
      <c r="M87" s="516" t="str">
        <f>'5-CONTROLES'!M90</f>
        <v xml:space="preserve">Revisar el informe de visita técnica y confrontar con la información del expediente, para determinar si existen observaciones. </v>
      </c>
      <c r="N87" s="516" t="str">
        <f>'5-CONTROLES'!L90</f>
        <v>ACCTI-F-022 FORMA ESTUDIO PRELIMINAR Y COMPLEMENTARIO DE TÍTULOS</v>
      </c>
      <c r="O87" s="516" t="str">
        <f>'5-CONTROLES'!G90</f>
        <v>Dirección de Acceso a Tierras</v>
      </c>
      <c r="P87" s="516" t="str">
        <f>'5-CONTROLES'!H90</f>
        <v>DIARIO</v>
      </c>
      <c r="Q87" s="954"/>
      <c r="R87" s="516" t="str">
        <f>'5-CONTROLES'!AC90</f>
        <v>Débil</v>
      </c>
      <c r="S87" s="516" t="str">
        <f>'5-CONTROLES'!AD90</f>
        <v>Fuerte</v>
      </c>
      <c r="T87" s="516" t="str">
        <f>'5-CONTROLES'!AE90</f>
        <v>Débil</v>
      </c>
      <c r="U87" s="839"/>
      <c r="V87" s="956"/>
      <c r="W87" s="956"/>
      <c r="X87" s="957"/>
      <c r="Y87" s="956"/>
      <c r="Z87" s="953"/>
      <c r="AA87" s="953"/>
      <c r="AB87" s="515" t="s">
        <v>475</v>
      </c>
      <c r="AC87" s="488" t="s">
        <v>1585</v>
      </c>
      <c r="AD87" s="488" t="s">
        <v>1468</v>
      </c>
      <c r="AE87" s="488" t="s">
        <v>1586</v>
      </c>
      <c r="AF87" s="489">
        <v>0.95</v>
      </c>
      <c r="AG87" s="521"/>
      <c r="AH87" s="521"/>
      <c r="AI87" s="521">
        <v>1</v>
      </c>
      <c r="AJ87" s="521"/>
      <c r="AK87" s="521"/>
      <c r="AL87" s="521"/>
      <c r="AM87" s="521"/>
      <c r="AN87" s="521"/>
      <c r="AO87" s="521"/>
      <c r="AP87" s="521"/>
      <c r="AQ87" s="521"/>
      <c r="AR87" s="521"/>
      <c r="AS87" s="521">
        <f t="shared" si="1"/>
        <v>1</v>
      </c>
      <c r="AT87" s="514" t="s">
        <v>2193</v>
      </c>
      <c r="AU87" s="549" t="s">
        <v>2194</v>
      </c>
    </row>
    <row r="88" spans="2:47" ht="180" customHeight="1" x14ac:dyDescent="0.25">
      <c r="B88" s="967"/>
      <c r="C88" s="799"/>
      <c r="D88" s="839"/>
      <c r="E88" s="839"/>
      <c r="F88" s="839"/>
      <c r="G88" s="839"/>
      <c r="H88" s="957"/>
      <c r="I88" s="957"/>
      <c r="J88" s="957"/>
      <c r="K88" s="957"/>
      <c r="L88" s="487" t="s">
        <v>667</v>
      </c>
      <c r="M88" s="516" t="str">
        <f>'5-CONTROLES'!M91</f>
        <v xml:space="preserve"> Evaluar viabilidad jurídica a la
oferta de compra</v>
      </c>
      <c r="N88" s="516" t="str">
        <f>'5-CONTROLES'!L91</f>
        <v>ACCTI-F020 - FORMA LISTA DE CHEQUEO</v>
      </c>
      <c r="O88" s="516" t="str">
        <f>'5-CONTROLES'!G91</f>
        <v>Dirección de Acceso a Tierras</v>
      </c>
      <c r="P88" s="516" t="str">
        <f>'5-CONTROLES'!H91</f>
        <v>DIARIO</v>
      </c>
      <c r="Q88" s="954"/>
      <c r="R88" s="516" t="str">
        <f>'5-CONTROLES'!AC91</f>
        <v>Débil</v>
      </c>
      <c r="S88" s="516" t="str">
        <f>'5-CONTROLES'!AD91</f>
        <v>Fuerte</v>
      </c>
      <c r="T88" s="516" t="str">
        <f>'5-CONTROLES'!AE91</f>
        <v>Débil</v>
      </c>
      <c r="U88" s="839"/>
      <c r="V88" s="956"/>
      <c r="W88" s="956"/>
      <c r="X88" s="957"/>
      <c r="Y88" s="956"/>
      <c r="Z88" s="953"/>
      <c r="AA88" s="953"/>
      <c r="AB88" s="515" t="s">
        <v>740</v>
      </c>
      <c r="AC88" s="488" t="s">
        <v>1587</v>
      </c>
      <c r="AD88" s="488" t="s">
        <v>1468</v>
      </c>
      <c r="AE88" s="488" t="s">
        <v>1588</v>
      </c>
      <c r="AF88" s="520">
        <v>2</v>
      </c>
      <c r="AG88" s="513"/>
      <c r="AH88" s="513">
        <v>1</v>
      </c>
      <c r="AI88" s="513"/>
      <c r="AJ88" s="513">
        <v>1</v>
      </c>
      <c r="AK88" s="513">
        <v>1</v>
      </c>
      <c r="AL88" s="513">
        <v>1</v>
      </c>
      <c r="AM88" s="513">
        <v>1</v>
      </c>
      <c r="AN88" s="513">
        <v>1</v>
      </c>
      <c r="AO88" s="513">
        <v>1</v>
      </c>
      <c r="AP88" s="513"/>
      <c r="AQ88" s="513">
        <v>1</v>
      </c>
      <c r="AR88" s="513"/>
      <c r="AS88" s="513">
        <f t="shared" si="1"/>
        <v>8</v>
      </c>
      <c r="AT88" s="514" t="s">
        <v>2195</v>
      </c>
      <c r="AU88" s="549" t="s">
        <v>2196</v>
      </c>
    </row>
    <row r="89" spans="2:47" ht="210" customHeight="1" x14ac:dyDescent="0.25">
      <c r="B89" s="967" t="str">
        <f>'3-IDENTIFICACIÓN DEL RIESGO'!B38</f>
        <v>Acceso a la Propiedad de la Tierra y los Territorios</v>
      </c>
      <c r="C89" s="799">
        <v>28</v>
      </c>
      <c r="D89" s="839" t="str">
        <f>'3-IDENTIFICACIÓN DEL RIESGO'!G38</f>
        <v>Materializar un subsidio que no cumpla con los requisitos establecidos</v>
      </c>
      <c r="E89" s="839" t="str">
        <f>'3-IDENTIFICACIÓN DEL RIESGO'!N38</f>
        <v>Operativos</v>
      </c>
      <c r="F89" s="839" t="str">
        <f>'3-IDENTIFICACIÓN DEL RIESGO'!H38</f>
        <v>La no aplicación de la normativa  o los procedimientos e  instructivos relacionados con Subsidios que se encuentren vigentes en el Sistema Integrado de Gestión institucional. 
Inadecuada verificación del cumplimiento de requisitos técnicos, jurídicos, ambientales del predio y financieros, para su materialización.
Inadecuada verificación del cumplimiento de requisitos técnicos y financieros en la implementación del proyecto productivo frente a las condiciones del predio.</v>
      </c>
      <c r="G89" s="839" t="str">
        <f>'3-IDENTIFICACIÓN DEL RIESGO'!L38</f>
        <v>Decisiones y/o fallos Judiciales 
Detrimento de los recursos del Estado
Investigaciones disciplinarias, fiscales y /o administrativas por parte de los entes de control.
Afectación de imagen institucional  por  peticiones, Quejas y/o reclamos interpuestos por la  comunidad
Desgaste Administrativo.</v>
      </c>
      <c r="H89" s="957" t="str">
        <f>'4-VALORACIÓN DEL RIESGO'!Q37</f>
        <v>Probable</v>
      </c>
      <c r="I89" s="957" t="str">
        <f>'4-VALORACIÓN DEL RIESGO'!AA37</f>
        <v>Catastrófico</v>
      </c>
      <c r="J89" s="957" t="str">
        <f>'4-VALORACIÓN DEL RIESGO'!AB37</f>
        <v>Extremo</v>
      </c>
      <c r="K89" s="957" t="str">
        <f>'4-VALORACIÓN DEL RIESGO'!AC37</f>
        <v>Reducir</v>
      </c>
      <c r="L89" s="487" t="s">
        <v>282</v>
      </c>
      <c r="M89" s="516" t="str">
        <f>'5-CONTROLES'!M92</f>
        <v>Verificar las condiciones y restricciones de los aspirantes al SIRA</v>
      </c>
      <c r="N89" s="516" t="str">
        <f>'5-CONTROLES'!L92</f>
        <v>BASE DE DATOS REGISTRO DE POSTULACIONES con el Listado de solicitudes habilitadas y no habilitas con
observaciones</v>
      </c>
      <c r="O89" s="516" t="str">
        <f>'5-CONTROLES'!G92</f>
        <v>Subdirección de Acceso a Tierras en Zonas Focalizadas</v>
      </c>
      <c r="P89" s="516" t="str">
        <f>'5-CONTROLES'!H92</f>
        <v>DIARIO</v>
      </c>
      <c r="Q89" s="954" t="s">
        <v>1579</v>
      </c>
      <c r="R89" s="516" t="str">
        <f>'5-CONTROLES'!AC92</f>
        <v>Débil</v>
      </c>
      <c r="S89" s="516" t="str">
        <f>'5-CONTROLES'!AD92</f>
        <v>Fuerte</v>
      </c>
      <c r="T89" s="516" t="str">
        <f>'5-CONTROLES'!AE92</f>
        <v>Débil</v>
      </c>
      <c r="U89" s="839" t="str">
        <f>'5-CONTROLES'!AI92</f>
        <v>Débil</v>
      </c>
      <c r="V89" s="956" t="str">
        <f>'5-CONTROLES'!AM92</f>
        <v>Probable</v>
      </c>
      <c r="W89" s="956" t="str">
        <f>'5-CONTROLES'!AQ92</f>
        <v>Catastrófico</v>
      </c>
      <c r="X89" s="957" t="str">
        <f>'5-CONTROLES'!AR92</f>
        <v>Extremo</v>
      </c>
      <c r="Y89" s="956" t="str">
        <f>'5-CONTROLES'!AT92</f>
        <v>Reducir</v>
      </c>
      <c r="Z89" s="953" t="s">
        <v>2006</v>
      </c>
      <c r="AA89" s="953" t="s">
        <v>1271</v>
      </c>
      <c r="AB89" s="515" t="s">
        <v>286</v>
      </c>
      <c r="AC89" s="488" t="s">
        <v>1272</v>
      </c>
      <c r="AD89" s="488" t="s">
        <v>2086</v>
      </c>
      <c r="AE89" s="488" t="s">
        <v>2093</v>
      </c>
      <c r="AF89" s="520">
        <v>2</v>
      </c>
      <c r="AG89" s="513"/>
      <c r="AH89" s="513"/>
      <c r="AI89" s="513"/>
      <c r="AJ89" s="513"/>
      <c r="AK89" s="513"/>
      <c r="AL89" s="513"/>
      <c r="AM89" s="513"/>
      <c r="AN89" s="513"/>
      <c r="AO89" s="513"/>
      <c r="AP89" s="513"/>
      <c r="AQ89" s="513">
        <v>1</v>
      </c>
      <c r="AR89" s="513"/>
      <c r="AS89" s="513">
        <f t="shared" si="1"/>
        <v>1</v>
      </c>
      <c r="AT89" s="514" t="s">
        <v>2197</v>
      </c>
      <c r="AU89" s="549" t="s">
        <v>2198</v>
      </c>
    </row>
    <row r="90" spans="2:47" ht="180" customHeight="1" x14ac:dyDescent="0.25">
      <c r="B90" s="967"/>
      <c r="C90" s="799"/>
      <c r="D90" s="839"/>
      <c r="E90" s="839"/>
      <c r="F90" s="839"/>
      <c r="G90" s="839"/>
      <c r="H90" s="957"/>
      <c r="I90" s="957"/>
      <c r="J90" s="957"/>
      <c r="K90" s="957"/>
      <c r="L90" s="487" t="s">
        <v>370</v>
      </c>
      <c r="M90" s="516" t="str">
        <f>'5-CONTROLES'!M93</f>
        <v>Verificación de la revisión jurídica, técnica y ambiental de los predios con postulaciones activas.</v>
      </c>
      <c r="N90" s="516" t="str">
        <f>'5-CONTROLES'!L93</f>
        <v>Acta de reunión y listado de asistencia</v>
      </c>
      <c r="O90" s="516" t="str">
        <f>'5-CONTROLES'!G93</f>
        <v>Subdirección de Acceso a Tierras en Zonas Focalizadas</v>
      </c>
      <c r="P90" s="516" t="str">
        <f>'5-CONTROLES'!H93</f>
        <v>DIARIO</v>
      </c>
      <c r="Q90" s="954"/>
      <c r="R90" s="516" t="str">
        <f>'5-CONTROLES'!AC93</f>
        <v>Débil</v>
      </c>
      <c r="S90" s="516" t="str">
        <f>'5-CONTROLES'!AD93</f>
        <v>Fuerte</v>
      </c>
      <c r="T90" s="516" t="str">
        <f>'5-CONTROLES'!AE93</f>
        <v>Débil</v>
      </c>
      <c r="U90" s="839"/>
      <c r="V90" s="956"/>
      <c r="W90" s="956"/>
      <c r="X90" s="957"/>
      <c r="Y90" s="956"/>
      <c r="Z90" s="953"/>
      <c r="AA90" s="953"/>
      <c r="AB90" s="515" t="s">
        <v>476</v>
      </c>
      <c r="AC90" s="488" t="s">
        <v>1273</v>
      </c>
      <c r="AD90" s="488" t="s">
        <v>2086</v>
      </c>
      <c r="AE90" s="488" t="s">
        <v>1275</v>
      </c>
      <c r="AF90" s="489">
        <v>0.9</v>
      </c>
      <c r="AG90" s="521"/>
      <c r="AH90" s="521"/>
      <c r="AI90" s="521"/>
      <c r="AJ90" s="521"/>
      <c r="AK90" s="521"/>
      <c r="AL90" s="521">
        <v>0.7</v>
      </c>
      <c r="AM90" s="521"/>
      <c r="AN90" s="521"/>
      <c r="AO90" s="521"/>
      <c r="AP90" s="521">
        <v>0.2</v>
      </c>
      <c r="AQ90" s="521"/>
      <c r="AR90" s="521"/>
      <c r="AS90" s="521">
        <f t="shared" si="1"/>
        <v>0.89999999999999991</v>
      </c>
      <c r="AT90" s="514" t="s">
        <v>2199</v>
      </c>
      <c r="AU90" s="549" t="s">
        <v>2200</v>
      </c>
    </row>
    <row r="91" spans="2:47" ht="180" customHeight="1" x14ac:dyDescent="0.25">
      <c r="B91" s="967"/>
      <c r="C91" s="799"/>
      <c r="D91" s="839"/>
      <c r="E91" s="839"/>
      <c r="F91" s="839"/>
      <c r="G91" s="839"/>
      <c r="H91" s="957"/>
      <c r="I91" s="957"/>
      <c r="J91" s="957"/>
      <c r="K91" s="957"/>
      <c r="L91" s="487" t="s">
        <v>668</v>
      </c>
      <c r="M91" s="516" t="str">
        <f>'5-CONTROLES'!M94</f>
        <v xml:space="preserve">Verificación técnica y financiera por parte del Comité de Seguimiento en la implementación del Proyecto Productivo frente a las condiciones del predio.
</v>
      </c>
      <c r="N91" s="516" t="str">
        <f>'5-CONTROLES'!L94</f>
        <v>Acta de reunión y listado de asistencia</v>
      </c>
      <c r="O91" s="516" t="str">
        <f>'5-CONTROLES'!G94</f>
        <v>Subdirección de Acceso a Tierras en Zonas Focalizadas</v>
      </c>
      <c r="P91" s="516" t="str">
        <f>'5-CONTROLES'!H94</f>
        <v>DIARIO</v>
      </c>
      <c r="Q91" s="954"/>
      <c r="R91" s="516" t="str">
        <f>'5-CONTROLES'!AC94</f>
        <v>Débil</v>
      </c>
      <c r="S91" s="516" t="str">
        <f>'5-CONTROLES'!AD94</f>
        <v>Moderado</v>
      </c>
      <c r="T91" s="516" t="str">
        <f>'5-CONTROLES'!AE94</f>
        <v>Débil</v>
      </c>
      <c r="U91" s="839"/>
      <c r="V91" s="956"/>
      <c r="W91" s="956"/>
      <c r="X91" s="957"/>
      <c r="Y91" s="956"/>
      <c r="Z91" s="953"/>
      <c r="AA91" s="953"/>
      <c r="AB91" s="515" t="s">
        <v>741</v>
      </c>
      <c r="AC91" s="488" t="s">
        <v>1274</v>
      </c>
      <c r="AD91" s="488" t="s">
        <v>2086</v>
      </c>
      <c r="AE91" s="488" t="s">
        <v>2094</v>
      </c>
      <c r="AF91" s="493">
        <v>1</v>
      </c>
      <c r="AG91" s="521"/>
      <c r="AH91" s="521"/>
      <c r="AI91" s="521"/>
      <c r="AJ91" s="521"/>
      <c r="AK91" s="521"/>
      <c r="AL91" s="521"/>
      <c r="AM91" s="521"/>
      <c r="AN91" s="521"/>
      <c r="AO91" s="521"/>
      <c r="AP91" s="521"/>
      <c r="AQ91" s="521"/>
      <c r="AR91" s="521">
        <v>1</v>
      </c>
      <c r="AS91" s="521">
        <v>1</v>
      </c>
      <c r="AT91" s="514" t="s">
        <v>2201</v>
      </c>
      <c r="AU91" s="549" t="s">
        <v>2202</v>
      </c>
    </row>
    <row r="92" spans="2:47" ht="180" customHeight="1" x14ac:dyDescent="0.25">
      <c r="B92" s="967" t="str">
        <f>'3-IDENTIFICACIÓN DEL RIESGO'!B39</f>
        <v>Acceso a la Propiedad de la Tierra y los Territorios</v>
      </c>
      <c r="C92" s="799">
        <v>29</v>
      </c>
      <c r="D92" s="839" t="str">
        <f>'3-IDENTIFICACIÓN DEL RIESGO'!G39</f>
        <v>Adjudicación de baldíos a persona natural sin el cumplimiento de requisitos legales</v>
      </c>
      <c r="E92" s="839" t="str">
        <f>'3-IDENTIFICACIÓN DEL RIESGO'!N39</f>
        <v>Operativos</v>
      </c>
      <c r="F92" s="839" t="str">
        <f>'3-IDENTIFICACIÓN DEL RIESGO'!H39</f>
        <v>Información de expedientes especialmente del rezago  que no corresponde a la realidad de predio y del solicitante
Desconocimiento normativo y/o procedimiento vigente</v>
      </c>
      <c r="G92" s="839" t="str">
        <f>'3-IDENTIFICACIÓN DEL RIESGO'!L39</f>
        <v>Revocatoria del acto de adjudicación de baldíos persona natural
Acciones ante lo contentencioso administrativo o ante la jurisdicción ordinaria.
Hallazgos de auditorias internas o externas e investigaciones disciplinarias, fiscales y/o administrativas por parte de los entes de control</v>
      </c>
      <c r="H92" s="957" t="str">
        <f>'4-VALORACIÓN DEL RIESGO'!Q38</f>
        <v>Probable</v>
      </c>
      <c r="I92" s="957" t="str">
        <f>'4-VALORACIÓN DEL RIESGO'!AA38</f>
        <v>Catastrófico</v>
      </c>
      <c r="J92" s="957" t="str">
        <f>'4-VALORACIÓN DEL RIESGO'!AB38</f>
        <v>Extremo</v>
      </c>
      <c r="K92" s="957" t="str">
        <f>'4-VALORACIÓN DEL RIESGO'!AC38</f>
        <v>Reducir</v>
      </c>
      <c r="L92" s="487" t="s">
        <v>138</v>
      </c>
      <c r="M92" s="516" t="str">
        <f>'5-CONTROLES'!M95</f>
        <v>Realizar cruce de información que
valide requisitos mínimos</v>
      </c>
      <c r="N92" s="516" t="str">
        <f>'5-CONTROLES'!L95</f>
        <v xml:space="preserve">Auto de Archivo o Auto
de no aceptación de la solicitud </v>
      </c>
      <c r="O92" s="516" t="str">
        <f>'5-CONTROLES'!G95</f>
        <v>Subdirección de
Acceso a Tierras por
Demanda y
Descongestión</v>
      </c>
      <c r="P92" s="516" t="str">
        <f>'5-CONTROLES'!H95</f>
        <v>DIARIO</v>
      </c>
      <c r="Q92" s="954" t="s">
        <v>1461</v>
      </c>
      <c r="R92" s="516" t="str">
        <f>'5-CONTROLES'!AC95</f>
        <v>Débil</v>
      </c>
      <c r="S92" s="516" t="str">
        <f>'5-CONTROLES'!AD95</f>
        <v>Fuerte</v>
      </c>
      <c r="T92" s="516" t="str">
        <f>'5-CONTROLES'!AE95</f>
        <v>Débil</v>
      </c>
      <c r="U92" s="839" t="str">
        <f>'5-CONTROLES'!AI95</f>
        <v>Débil</v>
      </c>
      <c r="V92" s="956" t="str">
        <f>'5-CONTROLES'!AM95</f>
        <v>Casi Seguro</v>
      </c>
      <c r="W92" s="956" t="str">
        <f>'5-CONTROLES'!AQ95</f>
        <v>Catastrófico</v>
      </c>
      <c r="X92" s="957" t="str">
        <f>'5-CONTROLES'!AR95</f>
        <v>Extremo</v>
      </c>
      <c r="Y92" s="956" t="str">
        <f>'5-CONTROLES'!AT95</f>
        <v>Reducir</v>
      </c>
      <c r="Z92" s="953" t="s">
        <v>1215</v>
      </c>
      <c r="AA92" s="953" t="s">
        <v>1216</v>
      </c>
      <c r="AB92" s="515" t="s">
        <v>141</v>
      </c>
      <c r="AC92" s="488" t="s">
        <v>1893</v>
      </c>
      <c r="AD92" s="488" t="s">
        <v>2087</v>
      </c>
      <c r="AE92" s="488" t="s">
        <v>1472</v>
      </c>
      <c r="AF92" s="493">
        <v>1</v>
      </c>
      <c r="AG92" s="521"/>
      <c r="AH92" s="521"/>
      <c r="AI92" s="521"/>
      <c r="AJ92" s="521"/>
      <c r="AK92" s="521"/>
      <c r="AL92" s="521"/>
      <c r="AM92" s="521"/>
      <c r="AN92" s="521"/>
      <c r="AO92" s="521"/>
      <c r="AP92" s="521"/>
      <c r="AQ92" s="521">
        <v>1</v>
      </c>
      <c r="AR92" s="521"/>
      <c r="AS92" s="521">
        <f t="shared" si="1"/>
        <v>1</v>
      </c>
      <c r="AT92" s="514" t="s">
        <v>2193</v>
      </c>
      <c r="AU92" s="549" t="s">
        <v>2203</v>
      </c>
    </row>
    <row r="93" spans="2:47" ht="180" customHeight="1" x14ac:dyDescent="0.25">
      <c r="B93" s="967"/>
      <c r="C93" s="799"/>
      <c r="D93" s="839"/>
      <c r="E93" s="839"/>
      <c r="F93" s="839"/>
      <c r="G93" s="839"/>
      <c r="H93" s="957"/>
      <c r="I93" s="957"/>
      <c r="J93" s="957"/>
      <c r="K93" s="957"/>
      <c r="L93" s="487" t="s">
        <v>371</v>
      </c>
      <c r="M93" s="516" t="str">
        <f>'5-CONTROLES'!M96</f>
        <v>Realizar la revisión jurídica previa a
la decisión sobre la solicitud de
adjudicación</v>
      </c>
      <c r="N93" s="516" t="str">
        <f>'5-CONTROLES'!L96</f>
        <v>ACCTI-F-026 FORMA REVISIÓN JURÍDICA</v>
      </c>
      <c r="O93" s="516" t="str">
        <f>'5-CONTROLES'!G96</f>
        <v>Subdirección de
Acceso a Tierras por
Demanda y
Descongestión
Subdirección de
Acceso a tierras por
zonas focalizadas</v>
      </c>
      <c r="P93" s="516" t="str">
        <f>'5-CONTROLES'!H96</f>
        <v>DIARIO</v>
      </c>
      <c r="Q93" s="954"/>
      <c r="R93" s="516" t="str">
        <f>'5-CONTROLES'!AC96</f>
        <v>Débil</v>
      </c>
      <c r="S93" s="516" t="str">
        <f>'5-CONTROLES'!AD96</f>
        <v>Fuerte</v>
      </c>
      <c r="T93" s="516" t="str">
        <f>'5-CONTROLES'!AE96</f>
        <v>Débil</v>
      </c>
      <c r="U93" s="839"/>
      <c r="V93" s="956"/>
      <c r="W93" s="956"/>
      <c r="X93" s="957"/>
      <c r="Y93" s="956"/>
      <c r="Z93" s="953"/>
      <c r="AA93" s="953"/>
      <c r="AB93" s="515" t="s">
        <v>142</v>
      </c>
      <c r="AC93" s="488"/>
      <c r="AD93" s="488"/>
      <c r="AE93" s="488"/>
      <c r="AF93" s="491"/>
      <c r="AG93" s="513"/>
      <c r="AH93" s="513"/>
      <c r="AI93" s="513"/>
      <c r="AJ93" s="513"/>
      <c r="AK93" s="513"/>
      <c r="AL93" s="513"/>
      <c r="AM93" s="513"/>
      <c r="AN93" s="513"/>
      <c r="AO93" s="513"/>
      <c r="AP93" s="513"/>
      <c r="AQ93" s="513"/>
      <c r="AR93" s="513"/>
      <c r="AS93" s="513"/>
      <c r="AT93" s="514"/>
      <c r="AU93" s="549"/>
    </row>
    <row r="94" spans="2:47" ht="180" hidden="1" customHeight="1" x14ac:dyDescent="0.25">
      <c r="B94" s="967"/>
      <c r="C94" s="799"/>
      <c r="D94" s="839"/>
      <c r="E94" s="839"/>
      <c r="F94" s="839"/>
      <c r="G94" s="839"/>
      <c r="H94" s="957"/>
      <c r="I94" s="957"/>
      <c r="J94" s="957"/>
      <c r="K94" s="957"/>
      <c r="L94" s="487" t="s">
        <v>669</v>
      </c>
      <c r="M94" s="516">
        <f>'5-CONTROLES'!M97</f>
        <v>0</v>
      </c>
      <c r="N94" s="516">
        <f>'5-CONTROLES'!L97</f>
        <v>0</v>
      </c>
      <c r="O94" s="516">
        <f>'5-CONTROLES'!G97</f>
        <v>0</v>
      </c>
      <c r="P94" s="516">
        <f>'5-CONTROLES'!H97</f>
        <v>0</v>
      </c>
      <c r="Q94" s="954"/>
      <c r="R94" s="516" t="str">
        <f>'5-CONTROLES'!AC97</f>
        <v>Débil</v>
      </c>
      <c r="S94" s="516">
        <f>'5-CONTROLES'!AD97</f>
        <v>0</v>
      </c>
      <c r="T94" s="516" t="str">
        <f>'5-CONTROLES'!AE97</f>
        <v>Débil</v>
      </c>
      <c r="U94" s="839"/>
      <c r="V94" s="956"/>
      <c r="W94" s="956"/>
      <c r="X94" s="957"/>
      <c r="Y94" s="956"/>
      <c r="Z94" s="953"/>
      <c r="AA94" s="953"/>
      <c r="AB94" s="515" t="s">
        <v>742</v>
      </c>
      <c r="AC94" s="488"/>
      <c r="AD94" s="488"/>
      <c r="AE94" s="488"/>
      <c r="AF94" s="491"/>
      <c r="AG94" s="513"/>
      <c r="AH94" s="513"/>
      <c r="AI94" s="513"/>
      <c r="AJ94" s="513"/>
      <c r="AK94" s="513"/>
      <c r="AL94" s="513"/>
      <c r="AM94" s="513"/>
      <c r="AN94" s="513"/>
      <c r="AO94" s="513"/>
      <c r="AP94" s="513"/>
      <c r="AQ94" s="513"/>
      <c r="AR94" s="513"/>
      <c r="AS94" s="513"/>
      <c r="AT94" s="514"/>
      <c r="AU94" s="551"/>
    </row>
    <row r="95" spans="2:47" ht="180" customHeight="1" x14ac:dyDescent="0.25">
      <c r="B95" s="967" t="str">
        <f>'3-IDENTIFICACIÓN DEL RIESGO'!B40</f>
        <v>Acceso a la Propiedad de la Tierra y los Territorios</v>
      </c>
      <c r="C95" s="799">
        <v>30</v>
      </c>
      <c r="D95" s="839" t="str">
        <f>'3-IDENTIFICACIÓN DEL RIESGO'!G40</f>
        <v>Demoras en ejecutar las etapas propias del procedimiento de  revocatoria por causas internas</v>
      </c>
      <c r="E95" s="839" t="str">
        <f>'3-IDENTIFICACIÓN DEL RIESGO'!N40</f>
        <v>Operativos</v>
      </c>
      <c r="F95" s="839" t="str">
        <f>'3-IDENTIFICACIÓN DEL RIESGO'!H40</f>
        <v>No ubicación de los expedientes 
Difícil localización de solicitantes y adjudicatarios para comunicar y notificar los respectivos trámites
Desconocimiento de normativa y/o procedimiento asociado a revocatoria a nivel interno</v>
      </c>
      <c r="G95" s="839" t="str">
        <f>'3-IDENTIFICACIÓN DEL RIESGO'!L40</f>
        <v>Reconstrucción de expedientes.
Acciones ante lo contentencioso administrativo o ante la jurisdicción ordinaria.
Hallazgos de auditorias internas o externas e investigaciones disciplinarias, fiscales y/o administrativas por parte de los entes de control</v>
      </c>
      <c r="H95" s="957" t="str">
        <f>'4-VALORACIÓN DEL RIESGO'!Q39</f>
        <v>Casi seguro</v>
      </c>
      <c r="I95" s="957" t="str">
        <f>'4-VALORACIÓN DEL RIESGO'!AA39</f>
        <v>Catastrófico</v>
      </c>
      <c r="J95" s="957" t="str">
        <f>'4-VALORACIÓN DEL RIESGO'!AB39</f>
        <v>Extremo</v>
      </c>
      <c r="K95" s="957" t="str">
        <f>'4-VALORACIÓN DEL RIESGO'!AC39</f>
        <v>Reducir</v>
      </c>
      <c r="L95" s="487" t="s">
        <v>125</v>
      </c>
      <c r="M95" s="516" t="str">
        <f>'5-CONTROLES'!M98</f>
        <v>Revisar y valorar la solicitud y/o el
expediente para establecer la
procedencia y/o continuación de la
actuación administrativa</v>
      </c>
      <c r="N95" s="516" t="str">
        <f>'5-CONTROLES'!L98</f>
        <v>solicitud aprobada</v>
      </c>
      <c r="O95" s="516" t="str">
        <f>'5-CONTROLES'!G98</f>
        <v>Subdirección de
Acceso a Tierras por
Demanda y
Descongestión
Subdirección de
Acceso a tierras por
zonas focalizadas</v>
      </c>
      <c r="P95" s="516" t="str">
        <f>'5-CONTROLES'!H98</f>
        <v>DIARIO</v>
      </c>
      <c r="Q95" s="954" t="s">
        <v>1462</v>
      </c>
      <c r="R95" s="516" t="str">
        <f>'5-CONTROLES'!AC98</f>
        <v>Débil</v>
      </c>
      <c r="S95" s="516" t="str">
        <f>'5-CONTROLES'!AD98</f>
        <v>Fuerte</v>
      </c>
      <c r="T95" s="516" t="str">
        <f>'5-CONTROLES'!AE98</f>
        <v>Débil</v>
      </c>
      <c r="U95" s="839" t="str">
        <f>'5-CONTROLES'!AI98</f>
        <v>Débil</v>
      </c>
      <c r="V95" s="956" t="str">
        <f>'5-CONTROLES'!AM98</f>
        <v>Casi Seguro</v>
      </c>
      <c r="W95" s="956" t="str">
        <f>'5-CONTROLES'!AQ98</f>
        <v>Catastrófico</v>
      </c>
      <c r="X95" s="957" t="str">
        <f>'5-CONTROLES'!AR98</f>
        <v>Extremo</v>
      </c>
      <c r="Y95" s="956" t="str">
        <f>'5-CONTROLES'!AT98</f>
        <v>Reducir</v>
      </c>
      <c r="Z95" s="953" t="s">
        <v>1215</v>
      </c>
      <c r="AA95" s="953" t="s">
        <v>1216</v>
      </c>
      <c r="AB95" s="515" t="s">
        <v>126</v>
      </c>
      <c r="AC95" s="488" t="s">
        <v>1217</v>
      </c>
      <c r="AD95" s="488" t="s">
        <v>2087</v>
      </c>
      <c r="AE95" s="488" t="s">
        <v>1220</v>
      </c>
      <c r="AF95" s="493">
        <v>1</v>
      </c>
      <c r="AG95" s="521"/>
      <c r="AH95" s="521"/>
      <c r="AI95" s="521"/>
      <c r="AJ95" s="521"/>
      <c r="AK95" s="521"/>
      <c r="AL95" s="521">
        <v>1</v>
      </c>
      <c r="AM95" s="521"/>
      <c r="AN95" s="521"/>
      <c r="AO95" s="521"/>
      <c r="AP95" s="521"/>
      <c r="AQ95" s="521"/>
      <c r="AR95" s="521"/>
      <c r="AS95" s="521">
        <f t="shared" si="1"/>
        <v>1</v>
      </c>
      <c r="AT95" s="514" t="s">
        <v>2204</v>
      </c>
      <c r="AU95" s="551" t="s">
        <v>2205</v>
      </c>
    </row>
    <row r="96" spans="2:47" ht="180" customHeight="1" x14ac:dyDescent="0.25">
      <c r="B96" s="967"/>
      <c r="C96" s="799"/>
      <c r="D96" s="839"/>
      <c r="E96" s="839"/>
      <c r="F96" s="839"/>
      <c r="G96" s="839"/>
      <c r="H96" s="957"/>
      <c r="I96" s="957"/>
      <c r="J96" s="957"/>
      <c r="K96" s="957"/>
      <c r="L96" s="487" t="s">
        <v>372</v>
      </c>
      <c r="M96" s="516" t="str">
        <f>'5-CONTROLES'!M99</f>
        <v xml:space="preserve">Revisión periodica e impulso de los procesos de Revocatoria en curso, mediante dligenciamiento de lista de chequeo y/o matriz de revocatoria. </v>
      </c>
      <c r="N96" s="516" t="str">
        <f>'5-CONTROLES'!L99</f>
        <v>Matriz de Revocatoria actualizada</v>
      </c>
      <c r="O96" s="516" t="str">
        <f>'5-CONTROLES'!G99</f>
        <v>Subdirección de
Acceso a Tierras por
Demanda y
Descongestión
Subdirección de
Acceso a tierras por
zonas focalizadas</v>
      </c>
      <c r="P96" s="516" t="str">
        <f>'5-CONTROLES'!H99</f>
        <v>MENSUAL</v>
      </c>
      <c r="Q96" s="954"/>
      <c r="R96" s="516" t="str">
        <f>'5-CONTROLES'!AC99</f>
        <v>Débil</v>
      </c>
      <c r="S96" s="516" t="str">
        <f>'5-CONTROLES'!AD99</f>
        <v>Moderado</v>
      </c>
      <c r="T96" s="516" t="str">
        <f>'5-CONTROLES'!AE99</f>
        <v>Débil</v>
      </c>
      <c r="U96" s="839"/>
      <c r="V96" s="956"/>
      <c r="W96" s="956"/>
      <c r="X96" s="957"/>
      <c r="Y96" s="956"/>
      <c r="Z96" s="953"/>
      <c r="AA96" s="953"/>
      <c r="AB96" s="515" t="s">
        <v>127</v>
      </c>
      <c r="AC96" s="488" t="s">
        <v>1218</v>
      </c>
      <c r="AD96" s="488" t="s">
        <v>2087</v>
      </c>
      <c r="AE96" s="488" t="s">
        <v>2007</v>
      </c>
      <c r="AF96" s="493">
        <v>1</v>
      </c>
      <c r="AG96" s="521"/>
      <c r="AH96" s="521"/>
      <c r="AI96" s="521"/>
      <c r="AJ96" s="521"/>
      <c r="AK96" s="521"/>
      <c r="AL96" s="521"/>
      <c r="AM96" s="521"/>
      <c r="AN96" s="521"/>
      <c r="AO96" s="521">
        <v>1</v>
      </c>
      <c r="AP96" s="521"/>
      <c r="AQ96" s="521"/>
      <c r="AR96" s="521"/>
      <c r="AS96" s="521">
        <f t="shared" si="1"/>
        <v>1</v>
      </c>
      <c r="AT96" s="514" t="s">
        <v>2206</v>
      </c>
      <c r="AU96" s="551" t="s">
        <v>2207</v>
      </c>
    </row>
    <row r="97" spans="2:47" ht="180" hidden="1" customHeight="1" x14ac:dyDescent="0.25">
      <c r="B97" s="967"/>
      <c r="C97" s="799"/>
      <c r="D97" s="839"/>
      <c r="E97" s="839"/>
      <c r="F97" s="839"/>
      <c r="G97" s="839"/>
      <c r="H97" s="957"/>
      <c r="I97" s="957"/>
      <c r="J97" s="957"/>
      <c r="K97" s="957"/>
      <c r="L97" s="487" t="s">
        <v>670</v>
      </c>
      <c r="M97" s="516">
        <f>'5-CONTROLES'!M100</f>
        <v>0</v>
      </c>
      <c r="N97" s="516">
        <f>'5-CONTROLES'!L100</f>
        <v>0</v>
      </c>
      <c r="O97" s="516">
        <f>'5-CONTROLES'!G100</f>
        <v>0</v>
      </c>
      <c r="P97" s="516">
        <f>'5-CONTROLES'!H100</f>
        <v>0</v>
      </c>
      <c r="Q97" s="954"/>
      <c r="R97" s="516" t="str">
        <f>'5-CONTROLES'!AC100</f>
        <v>Débil</v>
      </c>
      <c r="S97" s="516">
        <f>'5-CONTROLES'!AD100</f>
        <v>0</v>
      </c>
      <c r="T97" s="516" t="str">
        <f>'5-CONTROLES'!AE100</f>
        <v>Débil</v>
      </c>
      <c r="U97" s="839"/>
      <c r="V97" s="956"/>
      <c r="W97" s="956"/>
      <c r="X97" s="957"/>
      <c r="Y97" s="956"/>
      <c r="Z97" s="953"/>
      <c r="AA97" s="953"/>
      <c r="AB97" s="515" t="s">
        <v>743</v>
      </c>
      <c r="AC97" s="488" t="s">
        <v>1219</v>
      </c>
      <c r="AD97" s="488" t="s">
        <v>2087</v>
      </c>
      <c r="AE97" s="488" t="s">
        <v>1221</v>
      </c>
      <c r="AF97" s="491">
        <v>1</v>
      </c>
      <c r="AG97" s="330"/>
      <c r="AH97" s="330"/>
      <c r="AI97" s="330"/>
      <c r="AJ97" s="330"/>
      <c r="AK97" s="330"/>
      <c r="AL97" s="330"/>
      <c r="AM97" s="330"/>
      <c r="AN97" s="330"/>
      <c r="AO97" s="330"/>
      <c r="AP97" s="330"/>
      <c r="AQ97" s="330"/>
      <c r="AR97" s="330">
        <v>1</v>
      </c>
      <c r="AS97" s="513">
        <f t="shared" si="1"/>
        <v>1</v>
      </c>
      <c r="AT97" s="528" t="s">
        <v>2208</v>
      </c>
      <c r="AU97" s="551" t="s">
        <v>2205</v>
      </c>
    </row>
    <row r="98" spans="2:47" ht="180" customHeight="1" x14ac:dyDescent="0.25">
      <c r="B98" s="967" t="str">
        <f>'3-IDENTIFICACIÓN DEL RIESGO'!B41</f>
        <v>Acceso a la Propiedad de la Tierra y los Territorios</v>
      </c>
      <c r="C98" s="799">
        <v>31</v>
      </c>
      <c r="D98" s="839" t="str">
        <f>'3-IDENTIFICACIÓN DEL RIESGO'!G41</f>
        <v>Incumplimiento de adjudicación de bienes inmuebles no ocupados, que hacen parte del Fondo Nacional Agrario, en el marco de Políticas del Gobierno</v>
      </c>
      <c r="E98" s="839" t="str">
        <f>'3-IDENTIFICACIÓN DEL RIESGO'!N41</f>
        <v>Estratégicos</v>
      </c>
      <c r="F98" s="839" t="str">
        <f>'3-IDENTIFICACIÓN DEL RIESGO'!H41</f>
        <v xml:space="preserve">Registro del predio en la URT. 
Implicaciones ambientales que indique restricciones o limitaciones en uso del suelo. 
Que recaiga sobre el predio una demanda de terceros.  
Diferencia de áreas. 
Ocupaciones indebidas de terceros. 
Cultivos de uso ilícito posteriores a la compra. 
Conflictos sociales entre comunidades campesinas-negras-indígenas. </v>
      </c>
      <c r="G98" s="839" t="str">
        <f>'3-IDENTIFICACIÓN DEL RIESGO'!L41</f>
        <v>Incumplimiento de metas.
Afectación de imagen institucional secundario a quejas y/o reclamos de la comunidad.
Sanción por parte de entes de control.</v>
      </c>
      <c r="H98" s="957" t="str">
        <f>'4-VALORACIÓN DEL RIESGO'!Q40</f>
        <v>Probable</v>
      </c>
      <c r="I98" s="957" t="str">
        <f>'4-VALORACIÓN DEL RIESGO'!AA40</f>
        <v>Catastrófico</v>
      </c>
      <c r="J98" s="957" t="str">
        <f>'4-VALORACIÓN DEL RIESGO'!AB40</f>
        <v>Extremo</v>
      </c>
      <c r="K98" s="957" t="str">
        <f>'4-VALORACIÓN DEL RIESGO'!AC40</f>
        <v>Reducir</v>
      </c>
      <c r="L98" s="487" t="s">
        <v>128</v>
      </c>
      <c r="M98" s="516" t="str">
        <f>'5-CONTROLES'!M101</f>
        <v>Recibir y verificar la documentación de los aspirantes</v>
      </c>
      <c r="N98" s="516" t="str">
        <f>'5-CONTROLES'!L101</f>
        <v>ACCTI-F-028 FORMULARIO INSCRIPCIÓN ASPIRANTES A LA SELEC. Y ADJUDI.DE TIERRAS INGRESADAS EN FONDO NACIONAL AGRARIO</v>
      </c>
      <c r="O98" s="516" t="str">
        <f>'5-CONTROLES'!G101</f>
        <v>Dirección de Acceso a Tierras</v>
      </c>
      <c r="P98" s="516" t="str">
        <f>'5-CONTROLES'!H101</f>
        <v>DIARIO</v>
      </c>
      <c r="Q98" s="954" t="s">
        <v>1811</v>
      </c>
      <c r="R98" s="516" t="str">
        <f>'5-CONTROLES'!AC101</f>
        <v>Fuerte</v>
      </c>
      <c r="S98" s="516" t="str">
        <f>'5-CONTROLES'!AD101</f>
        <v>Fuerte</v>
      </c>
      <c r="T98" s="516" t="str">
        <f>'5-CONTROLES'!AE101</f>
        <v>Fuerte</v>
      </c>
      <c r="U98" s="839" t="str">
        <f>'5-CONTROLES'!AI101</f>
        <v>Fuerte</v>
      </c>
      <c r="V98" s="956" t="str">
        <f>'5-CONTROLES'!AM101</f>
        <v>Improbable</v>
      </c>
      <c r="W98" s="956" t="str">
        <f>'5-CONTROLES'!AQ101</f>
        <v>Catastrófico</v>
      </c>
      <c r="X98" s="957" t="str">
        <f>'5-CONTROLES'!AR101</f>
        <v>Extremo</v>
      </c>
      <c r="Y98" s="956" t="str">
        <f>'5-CONTROLES'!AT101</f>
        <v>Reducir</v>
      </c>
      <c r="Z98" s="953" t="s">
        <v>1812</v>
      </c>
      <c r="AA98" s="953" t="s">
        <v>1216</v>
      </c>
      <c r="AB98" s="515" t="s">
        <v>129</v>
      </c>
      <c r="AC98" s="488" t="s">
        <v>1892</v>
      </c>
      <c r="AD98" s="488" t="s">
        <v>1468</v>
      </c>
      <c r="AE98" s="488" t="s">
        <v>1472</v>
      </c>
      <c r="AF98" s="493">
        <v>1</v>
      </c>
      <c r="AG98" s="344"/>
      <c r="AH98" s="344"/>
      <c r="AI98" s="344"/>
      <c r="AJ98" s="344"/>
      <c r="AK98" s="344"/>
      <c r="AL98" s="344"/>
      <c r="AM98" s="344"/>
      <c r="AN98" s="344"/>
      <c r="AO98" s="344"/>
      <c r="AP98" s="344"/>
      <c r="AQ98" s="344"/>
      <c r="AR98" s="344"/>
      <c r="AS98" s="521">
        <f t="shared" si="1"/>
        <v>0</v>
      </c>
      <c r="AT98" s="514" t="s">
        <v>2185</v>
      </c>
      <c r="AU98" s="551" t="s">
        <v>2209</v>
      </c>
    </row>
    <row r="99" spans="2:47" ht="180" customHeight="1" x14ac:dyDescent="0.25">
      <c r="B99" s="967"/>
      <c r="C99" s="799"/>
      <c r="D99" s="839"/>
      <c r="E99" s="839"/>
      <c r="F99" s="839"/>
      <c r="G99" s="839"/>
      <c r="H99" s="957"/>
      <c r="I99" s="957"/>
      <c r="J99" s="957"/>
      <c r="K99" s="957"/>
      <c r="L99" s="487" t="s">
        <v>373</v>
      </c>
      <c r="M99" s="516" t="str">
        <f>'5-CONTROLES'!M102</f>
        <v>Evaluar las recomendaciones del Comité de Selección</v>
      </c>
      <c r="N99" s="516" t="str">
        <f>'5-CONTROLES'!L102</f>
        <v>Acta del comité de selección</v>
      </c>
      <c r="O99" s="516" t="str">
        <f>'5-CONTROLES'!G102</f>
        <v>Dirección de Acceso a Tierras</v>
      </c>
      <c r="P99" s="516" t="str">
        <f>'5-CONTROLES'!H102</f>
        <v>DIARIO</v>
      </c>
      <c r="Q99" s="954"/>
      <c r="R99" s="516" t="str">
        <f>'5-CONTROLES'!AC102</f>
        <v>Fuerte</v>
      </c>
      <c r="S99" s="516" t="str">
        <f>'5-CONTROLES'!AD102</f>
        <v>Fuerte</v>
      </c>
      <c r="T99" s="516" t="str">
        <f>'5-CONTROLES'!AE102</f>
        <v>Fuerte</v>
      </c>
      <c r="U99" s="839"/>
      <c r="V99" s="956"/>
      <c r="W99" s="956"/>
      <c r="X99" s="957"/>
      <c r="Y99" s="956"/>
      <c r="Z99" s="953"/>
      <c r="AA99" s="953"/>
      <c r="AB99" s="515" t="s">
        <v>477</v>
      </c>
      <c r="AC99" s="488"/>
      <c r="AD99" s="488"/>
      <c r="AE99" s="488"/>
      <c r="AF99" s="491"/>
      <c r="AG99" s="513"/>
      <c r="AH99" s="513"/>
      <c r="AI99" s="513"/>
      <c r="AJ99" s="513"/>
      <c r="AK99" s="513"/>
      <c r="AL99" s="513"/>
      <c r="AM99" s="513"/>
      <c r="AN99" s="513"/>
      <c r="AO99" s="513"/>
      <c r="AP99" s="513"/>
      <c r="AQ99" s="513"/>
      <c r="AR99" s="513"/>
      <c r="AS99" s="513"/>
      <c r="AT99" s="514"/>
      <c r="AU99" s="551"/>
    </row>
    <row r="100" spans="2:47" ht="180" hidden="1" customHeight="1" x14ac:dyDescent="0.25">
      <c r="B100" s="967"/>
      <c r="C100" s="799"/>
      <c r="D100" s="839"/>
      <c r="E100" s="839"/>
      <c r="F100" s="839"/>
      <c r="G100" s="839"/>
      <c r="H100" s="957"/>
      <c r="I100" s="957"/>
      <c r="J100" s="957"/>
      <c r="K100" s="957"/>
      <c r="L100" s="487" t="s">
        <v>671</v>
      </c>
      <c r="M100" s="516">
        <f>'5-CONTROLES'!M103</f>
        <v>0</v>
      </c>
      <c r="N100" s="516">
        <f>'5-CONTROLES'!L103</f>
        <v>0</v>
      </c>
      <c r="O100" s="516">
        <f>'5-CONTROLES'!G103</f>
        <v>0</v>
      </c>
      <c r="P100" s="516">
        <f>'5-CONTROLES'!H103</f>
        <v>0</v>
      </c>
      <c r="Q100" s="954"/>
      <c r="R100" s="516" t="str">
        <f>'5-CONTROLES'!AC103</f>
        <v>Débil</v>
      </c>
      <c r="S100" s="516">
        <f>'5-CONTROLES'!AD103</f>
        <v>0</v>
      </c>
      <c r="T100" s="516" t="str">
        <f>'5-CONTROLES'!AE103</f>
        <v>Débil</v>
      </c>
      <c r="U100" s="839"/>
      <c r="V100" s="956"/>
      <c r="W100" s="956"/>
      <c r="X100" s="957"/>
      <c r="Y100" s="956"/>
      <c r="Z100" s="953"/>
      <c r="AA100" s="953"/>
      <c r="AB100" s="515" t="s">
        <v>744</v>
      </c>
      <c r="AC100" s="488"/>
      <c r="AD100" s="488"/>
      <c r="AE100" s="488"/>
      <c r="AF100" s="491"/>
      <c r="AG100" s="513"/>
      <c r="AH100" s="513"/>
      <c r="AI100" s="513"/>
      <c r="AJ100" s="513"/>
      <c r="AK100" s="513"/>
      <c r="AL100" s="513"/>
      <c r="AM100" s="513"/>
      <c r="AN100" s="513"/>
      <c r="AO100" s="513"/>
      <c r="AP100" s="513"/>
      <c r="AQ100" s="513"/>
      <c r="AR100" s="513"/>
      <c r="AS100" s="513"/>
      <c r="AT100" s="514"/>
      <c r="AU100" s="551"/>
    </row>
    <row r="101" spans="2:47" ht="180" customHeight="1" x14ac:dyDescent="0.25">
      <c r="B101" s="967" t="str">
        <f>'3-IDENTIFICACIÓN DEL RIESGO'!B42</f>
        <v>Acceso a la Propiedad de la Tierra y los Territorios</v>
      </c>
      <c r="C101" s="799">
        <v>32</v>
      </c>
      <c r="D101" s="839" t="str">
        <f>'3-IDENTIFICACIÓN DEL RIESGO'!G42</f>
        <v>Redireccionamiento equivocado de las solicitudes que ingresan a la DAT.</v>
      </c>
      <c r="E101" s="839" t="str">
        <f>'3-IDENTIFICACIÓN DEL RIESGO'!N42</f>
        <v>Operativos</v>
      </c>
      <c r="F101" s="839" t="str">
        <f>'3-IDENTIFICACIÓN DEL RIESGO'!H42</f>
        <v>Desconocimiento de las funciones o responsabilidades de cada subdirección de la DAT para el direccionamiento de las solicitudes que llegan
Falta de capacitación del procedimiento de Gestión de peticiones quejas, reclamos, soluciones, denuncias y felicitaciones con  énfasis en las tareas y controles que participa la DAT
Socialización de designación competencias mediante otros funciones (Resoluciones Internas, Circulares y designaciones desde la Dirección General).</v>
      </c>
      <c r="G101" s="839" t="str">
        <f>'3-IDENTIFICACIÓN DEL RIESGO'!L42</f>
        <v>Afectación de imagen institucional secundario a peticiones, Quejas y/o reclamos de la comunidad.
Demandas.
Incumplimiento en respuesta oportuna a  requerimientos legales (derechos de petición, tutelas, y demandas)
Investigaciones disciplinarias, fiscales y administrativas por parte de los entes de control.
Reprocesos y Desgaste Administrativo</v>
      </c>
      <c r="H101" s="957" t="str">
        <f>'4-VALORACIÓN DEL RIESGO'!Q41</f>
        <v>Casi seguro</v>
      </c>
      <c r="I101" s="957" t="str">
        <f>'4-VALORACIÓN DEL RIESGO'!AA41</f>
        <v>Catastrófico</v>
      </c>
      <c r="J101" s="957" t="str">
        <f>'4-VALORACIÓN DEL RIESGO'!AB41</f>
        <v>Extremo</v>
      </c>
      <c r="K101" s="957" t="str">
        <f>'4-VALORACIÓN DEL RIESGO'!AC41</f>
        <v>Reducir</v>
      </c>
      <c r="L101" s="487" t="s">
        <v>132</v>
      </c>
      <c r="M101" s="516" t="str">
        <f>'5-CONTROLES'!M104</f>
        <v>Verificación semanal del estado de peticiones por parte del equipo de correspondencia de la DAT a los profesionales de la  DAT y subdirecciones adscritas.</v>
      </c>
      <c r="N101" s="516" t="str">
        <f>'5-CONTROLES'!L104</f>
        <v>Reporte de Alertas semanales</v>
      </c>
      <c r="O101" s="516" t="str">
        <f>'5-CONTROLES'!G104</f>
        <v>Dirección de Acceso a Tierras</v>
      </c>
      <c r="P101" s="516" t="str">
        <f>'5-CONTROLES'!H104</f>
        <v>SEMANAL</v>
      </c>
      <c r="Q101" s="954" t="s">
        <v>1469</v>
      </c>
      <c r="R101" s="516" t="str">
        <f>'5-CONTROLES'!AC104</f>
        <v>Débil</v>
      </c>
      <c r="S101" s="516" t="str">
        <f>'5-CONTROLES'!AD104</f>
        <v>Moderado</v>
      </c>
      <c r="T101" s="516" t="str">
        <f>'5-CONTROLES'!AE104</f>
        <v>Débil</v>
      </c>
      <c r="U101" s="839" t="str">
        <f>'5-CONTROLES'!AI104</f>
        <v>Débil</v>
      </c>
      <c r="V101" s="956" t="str">
        <f>'5-CONTROLES'!AM104</f>
        <v>Casi Seguro</v>
      </c>
      <c r="W101" s="956" t="str">
        <f>'5-CONTROLES'!AQ104</f>
        <v>Catastrófico</v>
      </c>
      <c r="X101" s="957" t="str">
        <f>'5-CONTROLES'!AR104</f>
        <v>Extremo</v>
      </c>
      <c r="Y101" s="956" t="str">
        <f>'5-CONTROLES'!AT104</f>
        <v>Reducir</v>
      </c>
      <c r="Z101" s="953" t="s">
        <v>2008</v>
      </c>
      <c r="AA101" s="953" t="s">
        <v>1470</v>
      </c>
      <c r="AB101" s="492" t="s">
        <v>133</v>
      </c>
      <c r="AC101" s="488" t="s">
        <v>2009</v>
      </c>
      <c r="AD101" s="488" t="s">
        <v>1468</v>
      </c>
      <c r="AE101" s="488" t="s">
        <v>1471</v>
      </c>
      <c r="AF101" s="493">
        <v>0.95</v>
      </c>
      <c r="AG101" s="521"/>
      <c r="AH101" s="521"/>
      <c r="AI101" s="521"/>
      <c r="AJ101" s="521"/>
      <c r="AK101" s="521"/>
      <c r="AL101" s="521"/>
      <c r="AM101" s="521"/>
      <c r="AN101" s="521"/>
      <c r="AO101" s="521"/>
      <c r="AP101" s="521"/>
      <c r="AQ101" s="521"/>
      <c r="AR101" s="521"/>
      <c r="AS101" s="521">
        <f t="shared" si="1"/>
        <v>0</v>
      </c>
      <c r="AT101" s="526" t="s">
        <v>2185</v>
      </c>
      <c r="AU101" s="551" t="s">
        <v>2210</v>
      </c>
    </row>
    <row r="102" spans="2:47" ht="180" hidden="1" customHeight="1" x14ac:dyDescent="0.25">
      <c r="B102" s="967"/>
      <c r="C102" s="799"/>
      <c r="D102" s="839"/>
      <c r="E102" s="839"/>
      <c r="F102" s="839"/>
      <c r="G102" s="839"/>
      <c r="H102" s="957"/>
      <c r="I102" s="957"/>
      <c r="J102" s="957"/>
      <c r="K102" s="957"/>
      <c r="L102" s="487" t="s">
        <v>374</v>
      </c>
      <c r="M102" s="516">
        <f>'5-CONTROLES'!M105</f>
        <v>0</v>
      </c>
      <c r="N102" s="516">
        <f>'5-CONTROLES'!L105</f>
        <v>0</v>
      </c>
      <c r="O102" s="516">
        <f>'5-CONTROLES'!G105</f>
        <v>0</v>
      </c>
      <c r="P102" s="516">
        <f>'5-CONTROLES'!H105</f>
        <v>0</v>
      </c>
      <c r="Q102" s="954"/>
      <c r="R102" s="516" t="str">
        <f>'5-CONTROLES'!AC105</f>
        <v>Débil</v>
      </c>
      <c r="S102" s="516">
        <f>'5-CONTROLES'!AD105</f>
        <v>0</v>
      </c>
      <c r="T102" s="516" t="str">
        <f>'5-CONTROLES'!AE105</f>
        <v>Débil</v>
      </c>
      <c r="U102" s="839"/>
      <c r="V102" s="956"/>
      <c r="W102" s="956"/>
      <c r="X102" s="957"/>
      <c r="Y102" s="956"/>
      <c r="Z102" s="953"/>
      <c r="AA102" s="953"/>
      <c r="AB102" s="515" t="s">
        <v>478</v>
      </c>
      <c r="AC102" s="488" t="s">
        <v>2010</v>
      </c>
      <c r="AD102" s="488" t="s">
        <v>1468</v>
      </c>
      <c r="AE102" s="488" t="s">
        <v>1472</v>
      </c>
      <c r="AF102" s="493">
        <v>1</v>
      </c>
      <c r="AG102" s="521"/>
      <c r="AH102" s="521"/>
      <c r="AI102" s="521"/>
      <c r="AJ102" s="521"/>
      <c r="AK102" s="521"/>
      <c r="AL102" s="521"/>
      <c r="AM102" s="521"/>
      <c r="AN102" s="521">
        <v>0.66600000000000004</v>
      </c>
      <c r="AO102" s="521"/>
      <c r="AP102" s="521">
        <v>0.33300000000000002</v>
      </c>
      <c r="AQ102" s="521"/>
      <c r="AR102" s="521"/>
      <c r="AS102" s="521">
        <f t="shared" si="1"/>
        <v>0.99900000000000011</v>
      </c>
      <c r="AT102" s="526" t="s">
        <v>2211</v>
      </c>
      <c r="AU102" s="551" t="s">
        <v>2212</v>
      </c>
    </row>
    <row r="103" spans="2:47" ht="180" hidden="1" customHeight="1" x14ac:dyDescent="0.25">
      <c r="B103" s="967"/>
      <c r="C103" s="799"/>
      <c r="D103" s="839"/>
      <c r="E103" s="839"/>
      <c r="F103" s="839"/>
      <c r="G103" s="839"/>
      <c r="H103" s="957"/>
      <c r="I103" s="957"/>
      <c r="J103" s="957"/>
      <c r="K103" s="957"/>
      <c r="L103" s="487" t="s">
        <v>672</v>
      </c>
      <c r="M103" s="516">
        <f>'5-CONTROLES'!M106</f>
        <v>0</v>
      </c>
      <c r="N103" s="516">
        <f>'5-CONTROLES'!L106</f>
        <v>0</v>
      </c>
      <c r="O103" s="516">
        <f>'5-CONTROLES'!G106</f>
        <v>0</v>
      </c>
      <c r="P103" s="516">
        <f>'5-CONTROLES'!H106</f>
        <v>0</v>
      </c>
      <c r="Q103" s="954"/>
      <c r="R103" s="516" t="str">
        <f>'5-CONTROLES'!AC106</f>
        <v>Débil</v>
      </c>
      <c r="S103" s="516">
        <f>'5-CONTROLES'!AD106</f>
        <v>0</v>
      </c>
      <c r="T103" s="516" t="str">
        <f>'5-CONTROLES'!AE106</f>
        <v>Débil</v>
      </c>
      <c r="U103" s="839"/>
      <c r="V103" s="956"/>
      <c r="W103" s="956"/>
      <c r="X103" s="957"/>
      <c r="Y103" s="956"/>
      <c r="Z103" s="953"/>
      <c r="AA103" s="953"/>
      <c r="AB103" s="492" t="s">
        <v>745</v>
      </c>
      <c r="AC103" s="488"/>
      <c r="AD103" s="488"/>
      <c r="AE103" s="488"/>
      <c r="AF103" s="491"/>
      <c r="AG103" s="330"/>
      <c r="AH103" s="330"/>
      <c r="AI103" s="330"/>
      <c r="AJ103" s="330"/>
      <c r="AK103" s="330"/>
      <c r="AL103" s="330"/>
      <c r="AM103" s="330"/>
      <c r="AN103" s="330"/>
      <c r="AO103" s="330"/>
      <c r="AP103" s="330"/>
      <c r="AQ103" s="330"/>
      <c r="AR103" s="330"/>
      <c r="AS103" s="513"/>
      <c r="AT103" s="528"/>
      <c r="AU103" s="552"/>
    </row>
    <row r="104" spans="2:47" ht="180" customHeight="1" x14ac:dyDescent="0.25">
      <c r="B104" s="967" t="str">
        <f>'3-IDENTIFICACIÓN DEL RIESGO'!B43</f>
        <v>Administración de Tierras.</v>
      </c>
      <c r="C104" s="799">
        <v>33</v>
      </c>
      <c r="D104" s="839" t="str">
        <f>'3-IDENTIFICACIÓN DEL RIESGO'!G43</f>
        <v>Inventario de predios desactualizado de Fondo de Tierras para la Reforma Rural Integral</v>
      </c>
      <c r="E104" s="839" t="str">
        <f>'3-IDENTIFICACIÓN DEL RIESGO'!N43</f>
        <v>Operativos</v>
      </c>
      <c r="F104" s="839" t="str">
        <f>'3-IDENTIFICACIÓN DEL RIESGO'!H43</f>
        <v>Desconocimiento de los Roles y Responsabilidades en al reporte de predios en curso de adjudicación y de los requisitos de ingreso ante el Fondo de Tierras para la Reforma Rural Integral.
Desconocimiento de normatividad y/o lineamientos asociados al Fondo de Tierras para la Reforma Rural Integral.</v>
      </c>
      <c r="G104" s="839" t="str">
        <f>'3-IDENTIFICACIÓN DEL RIESGO'!L43</f>
        <v>Incumplimiento de metas de plan de acción de la DAT. 
Desgaste administrativo.
Perdida de credibilidad</v>
      </c>
      <c r="H104" s="957" t="str">
        <f>'4-VALORACIÓN DEL RIESGO'!Q42</f>
        <v>Casi seguro</v>
      </c>
      <c r="I104" s="957" t="str">
        <f>'4-VALORACIÓN DEL RIESGO'!AA42</f>
        <v>Mayor</v>
      </c>
      <c r="J104" s="957" t="str">
        <f>'4-VALORACIÓN DEL RIESGO'!AB42</f>
        <v>Extremo</v>
      </c>
      <c r="K104" s="957" t="str">
        <f>'4-VALORACIÓN DEL RIESGO'!AC42</f>
        <v>Reducir</v>
      </c>
      <c r="L104" s="487" t="s">
        <v>130</v>
      </c>
      <c r="M104" s="516" t="str">
        <f>'5-CONTROLES'!M107</f>
        <v xml:space="preserve">Conciliaciones entre la Subdirtección de Administración de Tierras de la Nación y contabilidad, </v>
      </c>
      <c r="N104" s="516" t="str">
        <f>'5-CONTROLES'!L107</f>
        <v>Conciliación</v>
      </c>
      <c r="O104" s="516" t="str">
        <f>'5-CONTROLES'!G107</f>
        <v>Subdirección Administración Tierras de la Nación</v>
      </c>
      <c r="P104" s="516" t="str">
        <f>'5-CONTROLES'!H107</f>
        <v>DIARIO</v>
      </c>
      <c r="Q104" s="954" t="s">
        <v>1813</v>
      </c>
      <c r="R104" s="516" t="str">
        <f>'5-CONTROLES'!AC107</f>
        <v>Débil</v>
      </c>
      <c r="S104" s="516" t="str">
        <f>'5-CONTROLES'!AD107</f>
        <v>Fuerte</v>
      </c>
      <c r="T104" s="516" t="str">
        <f>'5-CONTROLES'!AE107</f>
        <v>Débil</v>
      </c>
      <c r="U104" s="839" t="str">
        <f>'5-CONTROLES'!AI107</f>
        <v>Débil</v>
      </c>
      <c r="V104" s="956" t="str">
        <f>'5-CONTROLES'!AM107</f>
        <v>Casi Seguro</v>
      </c>
      <c r="W104" s="956" t="str">
        <f>'5-CONTROLES'!AQ107</f>
        <v>Mayor</v>
      </c>
      <c r="X104" s="957" t="str">
        <f>'5-CONTROLES'!AR107</f>
        <v>Extremo</v>
      </c>
      <c r="Y104" s="956" t="str">
        <f>'5-CONTROLES'!AT107</f>
        <v>Reducir</v>
      </c>
      <c r="Z104" s="953" t="s">
        <v>1814</v>
      </c>
      <c r="AA104" s="953" t="s">
        <v>1815</v>
      </c>
      <c r="AB104" s="70" t="s">
        <v>131</v>
      </c>
      <c r="AC104" s="488" t="s">
        <v>1894</v>
      </c>
      <c r="AD104" s="488" t="s">
        <v>2100</v>
      </c>
      <c r="AE104" s="488" t="s">
        <v>2099</v>
      </c>
      <c r="AF104" s="491">
        <v>1</v>
      </c>
      <c r="AG104" s="513"/>
      <c r="AH104" s="513"/>
      <c r="AI104" s="513"/>
      <c r="AJ104" s="513"/>
      <c r="AK104" s="513"/>
      <c r="AL104" s="513"/>
      <c r="AM104" s="513"/>
      <c r="AN104" s="513"/>
      <c r="AO104" s="513"/>
      <c r="AP104" s="513"/>
      <c r="AQ104" s="513"/>
      <c r="AR104" s="513"/>
      <c r="AS104" s="513">
        <f t="shared" si="1"/>
        <v>0</v>
      </c>
      <c r="AT104" s="529" t="s">
        <v>2213</v>
      </c>
      <c r="AU104" s="553" t="s">
        <v>2214</v>
      </c>
    </row>
    <row r="105" spans="2:47" ht="180" hidden="1" customHeight="1" x14ac:dyDescent="0.25">
      <c r="B105" s="967"/>
      <c r="C105" s="799"/>
      <c r="D105" s="839"/>
      <c r="E105" s="839"/>
      <c r="F105" s="839"/>
      <c r="G105" s="839"/>
      <c r="H105" s="957"/>
      <c r="I105" s="957"/>
      <c r="J105" s="957"/>
      <c r="K105" s="957"/>
      <c r="L105" s="487" t="s">
        <v>375</v>
      </c>
      <c r="M105" s="516">
        <f>'5-CONTROLES'!M108</f>
        <v>0</v>
      </c>
      <c r="N105" s="516">
        <f>'5-CONTROLES'!L108</f>
        <v>0</v>
      </c>
      <c r="O105" s="516">
        <f>'5-CONTROLES'!G108</f>
        <v>0</v>
      </c>
      <c r="P105" s="516">
        <f>'5-CONTROLES'!H108</f>
        <v>0</v>
      </c>
      <c r="Q105" s="954"/>
      <c r="R105" s="516" t="str">
        <f>'5-CONTROLES'!AC108</f>
        <v>Débil</v>
      </c>
      <c r="S105" s="516">
        <f>'5-CONTROLES'!AD108</f>
        <v>0</v>
      </c>
      <c r="T105" s="516" t="str">
        <f>'5-CONTROLES'!AE108</f>
        <v>Débil</v>
      </c>
      <c r="U105" s="839"/>
      <c r="V105" s="956"/>
      <c r="W105" s="956"/>
      <c r="X105" s="957"/>
      <c r="Y105" s="956"/>
      <c r="Z105" s="953"/>
      <c r="AA105" s="953"/>
      <c r="AB105" s="492" t="s">
        <v>479</v>
      </c>
      <c r="AC105" s="488"/>
      <c r="AD105" s="488"/>
      <c r="AE105" s="488"/>
      <c r="AF105" s="491"/>
      <c r="AG105" s="513"/>
      <c r="AH105" s="513"/>
      <c r="AI105" s="513"/>
      <c r="AJ105" s="513"/>
      <c r="AK105" s="513"/>
      <c r="AL105" s="513"/>
      <c r="AM105" s="513"/>
      <c r="AN105" s="513"/>
      <c r="AO105" s="513"/>
      <c r="AP105" s="513"/>
      <c r="AQ105" s="513"/>
      <c r="AR105" s="513"/>
      <c r="AS105" s="513"/>
      <c r="AT105" s="514"/>
      <c r="AU105" s="552"/>
    </row>
    <row r="106" spans="2:47" ht="180" hidden="1" customHeight="1" x14ac:dyDescent="0.25">
      <c r="B106" s="967"/>
      <c r="C106" s="799"/>
      <c r="D106" s="839"/>
      <c r="E106" s="839"/>
      <c r="F106" s="839"/>
      <c r="G106" s="839"/>
      <c r="H106" s="957"/>
      <c r="I106" s="957"/>
      <c r="J106" s="957"/>
      <c r="K106" s="957"/>
      <c r="L106" s="487" t="s">
        <v>673</v>
      </c>
      <c r="M106" s="516">
        <f>'5-CONTROLES'!M109</f>
        <v>0</v>
      </c>
      <c r="N106" s="516">
        <f>'5-CONTROLES'!L109</f>
        <v>0</v>
      </c>
      <c r="O106" s="516">
        <f>'5-CONTROLES'!G109</f>
        <v>0</v>
      </c>
      <c r="P106" s="516">
        <f>'5-CONTROLES'!H109</f>
        <v>0</v>
      </c>
      <c r="Q106" s="954"/>
      <c r="R106" s="516" t="str">
        <f>'5-CONTROLES'!AC109</f>
        <v>Débil</v>
      </c>
      <c r="S106" s="516">
        <f>'5-CONTROLES'!AD109</f>
        <v>0</v>
      </c>
      <c r="T106" s="516" t="str">
        <f>'5-CONTROLES'!AE109</f>
        <v>Débil</v>
      </c>
      <c r="U106" s="839"/>
      <c r="V106" s="956"/>
      <c r="W106" s="956"/>
      <c r="X106" s="957"/>
      <c r="Y106" s="956"/>
      <c r="Z106" s="953"/>
      <c r="AA106" s="953"/>
      <c r="AB106" s="492" t="s">
        <v>746</v>
      </c>
      <c r="AC106" s="488"/>
      <c r="AD106" s="488"/>
      <c r="AE106" s="488"/>
      <c r="AF106" s="495"/>
      <c r="AG106" s="513"/>
      <c r="AH106" s="513"/>
      <c r="AI106" s="513"/>
      <c r="AJ106" s="513"/>
      <c r="AK106" s="513"/>
      <c r="AL106" s="513"/>
      <c r="AM106" s="513"/>
      <c r="AN106" s="513"/>
      <c r="AO106" s="513"/>
      <c r="AP106" s="513"/>
      <c r="AQ106" s="513"/>
      <c r="AR106" s="513"/>
      <c r="AS106" s="513"/>
      <c r="AT106" s="514"/>
      <c r="AU106" s="551"/>
    </row>
    <row r="107" spans="2:47" ht="180" customHeight="1" x14ac:dyDescent="0.25">
      <c r="B107" s="967" t="str">
        <f>'3-IDENTIFICACIÓN DEL RIESGO'!B44</f>
        <v>Gestión de la Información</v>
      </c>
      <c r="C107" s="758">
        <v>34</v>
      </c>
      <c r="D107" s="839" t="str">
        <f>'3-IDENTIFICACIÓN DEL RIESGO'!G44</f>
        <v>Incumplimiento en la entrega de productos y servicios en la construcción de soluciones de software.</v>
      </c>
      <c r="E107" s="839" t="str">
        <f>'3-IDENTIFICACIÓN DEL RIESGO'!N44</f>
        <v>Satisfacción del cliente</v>
      </c>
      <c r="F107" s="839" t="str">
        <f>'3-IDENTIFICACIÓN DEL RIESGO'!H44</f>
        <v>Falta de claridad de la necesidad por parte del proceso solicitante que genera desviaciones o modificaciones del producto o servicio final.
Estimación errada para cada una de las etapas del ciclo de desarrollo de la solución.
Recurso Humano insuficiente para la generación de productos o Rotación de personal. 
Infraestructura de hardware y software insuficiente.
Incumplimiento de terceros, en caso de que exista un proveedor externo frente al sistema de información.
Indisponibilidad o cambios en el servicio de infraestructura tecnológica.</v>
      </c>
      <c r="G107" s="839" t="str">
        <f>'3-IDENTIFICACIÓN DEL RIESGO'!L44</f>
        <v xml:space="preserve">
Retraso en las actividades misionales de la entidad.
Represamiento de información en áreas misionales.
Retrasos en otros desarrollos planeados en la Subdirección de Sistemas de Información de Tierras.
Incumplimiento de las metas propuestas en el plan de acción.
Investigaciones por parte de órganos de control.</v>
      </c>
      <c r="H107" s="957" t="str">
        <f>'4-VALORACIÓN DEL RIESGO'!Q43</f>
        <v>Casi seguro</v>
      </c>
      <c r="I107" s="957" t="str">
        <f>'4-VALORACIÓN DEL RIESGO'!AA43</f>
        <v>Moderado</v>
      </c>
      <c r="J107" s="957" t="str">
        <f>'4-VALORACIÓN DEL RIESGO'!AB43</f>
        <v>Extremo</v>
      </c>
      <c r="K107" s="957" t="str">
        <f>'4-VALORACIÓN DEL RIESGO'!AC43</f>
        <v>Reducir</v>
      </c>
      <c r="L107" s="487" t="s">
        <v>376</v>
      </c>
      <c r="M107" s="516" t="str">
        <f>'5-CONTROLES'!M110</f>
        <v>Revisar y aprobar diseño de la solución de software</v>
      </c>
      <c r="N107" s="516" t="str">
        <f>'5-CONTROLES'!L110</f>
        <v>Diseño con observaciones en control de cambios y Diseño aprobado.</v>
      </c>
      <c r="O107" s="516" t="str">
        <f>'5-CONTROLES'!G110</f>
        <v>Subdirección de Sistemas de Información de Tierras</v>
      </c>
      <c r="P107" s="516" t="str">
        <f>'5-CONTROLES'!H110</f>
        <v>DIARIO</v>
      </c>
      <c r="Q107" s="954" t="s">
        <v>2011</v>
      </c>
      <c r="R107" s="516" t="str">
        <f>'5-CONTROLES'!AC110</f>
        <v>Débil</v>
      </c>
      <c r="S107" s="516" t="str">
        <f>'5-CONTROLES'!AD110</f>
        <v>Fuerte</v>
      </c>
      <c r="T107" s="516" t="str">
        <f>'5-CONTROLES'!AE110</f>
        <v>Débil</v>
      </c>
      <c r="U107" s="839" t="str">
        <f>'5-CONTROLES'!AI110</f>
        <v>Débil</v>
      </c>
      <c r="V107" s="957" t="str">
        <f>'5-CONTROLES'!AM110</f>
        <v>Casi Seguro</v>
      </c>
      <c r="W107" s="957" t="str">
        <f>'5-CONTROLES'!AQ110</f>
        <v>Moderado</v>
      </c>
      <c r="X107" s="957" t="str">
        <f>'5-CONTROLES'!AR110</f>
        <v>Extremo</v>
      </c>
      <c r="Y107" s="957" t="str">
        <f>'5-CONTROLES'!AT110</f>
        <v>Reducir</v>
      </c>
      <c r="Z107" s="955" t="s">
        <v>2012</v>
      </c>
      <c r="AA107" s="955" t="s">
        <v>1337</v>
      </c>
      <c r="AB107" s="515" t="s">
        <v>480</v>
      </c>
      <c r="AC107" s="488" t="s">
        <v>1338</v>
      </c>
      <c r="AD107" s="488" t="s">
        <v>2084</v>
      </c>
      <c r="AE107" s="488" t="s">
        <v>1341</v>
      </c>
      <c r="AF107" s="495">
        <v>1</v>
      </c>
      <c r="AG107" s="344"/>
      <c r="AH107" s="344"/>
      <c r="AI107" s="344"/>
      <c r="AJ107" s="344"/>
      <c r="AK107" s="344"/>
      <c r="AL107" s="344"/>
      <c r="AM107" s="344"/>
      <c r="AN107" s="344"/>
      <c r="AO107" s="344"/>
      <c r="AP107" s="344"/>
      <c r="AQ107" s="344"/>
      <c r="AR107" s="344">
        <v>1</v>
      </c>
      <c r="AS107" s="344">
        <f t="shared" si="1"/>
        <v>1</v>
      </c>
      <c r="AT107" s="526" t="s">
        <v>2215</v>
      </c>
      <c r="AU107" s="551" t="s">
        <v>2147</v>
      </c>
    </row>
    <row r="108" spans="2:47" ht="180" customHeight="1" x14ac:dyDescent="0.25">
      <c r="B108" s="967"/>
      <c r="C108" s="758"/>
      <c r="D108" s="839"/>
      <c r="E108" s="839"/>
      <c r="F108" s="839"/>
      <c r="G108" s="839"/>
      <c r="H108" s="957"/>
      <c r="I108" s="957"/>
      <c r="J108" s="957"/>
      <c r="K108" s="957"/>
      <c r="L108" s="487" t="s">
        <v>377</v>
      </c>
      <c r="M108" s="516" t="str">
        <f>'5-CONTROLES'!M111</f>
        <v xml:space="preserve">Verificación de actividades detalladas de todo el ciclo de vida de desarrollo de software (análisis, diseño, desarrollo, pruebas, implementación y despliegue) a través de team fundation services. </v>
      </c>
      <c r="N108" s="516" t="str">
        <f>'5-CONTROLES'!L111</f>
        <v xml:space="preserve">Reporte de Team fundation services. </v>
      </c>
      <c r="O108" s="516" t="str">
        <f>'5-CONTROLES'!G111</f>
        <v>Subdirección de Sistemas de Información de Tierras</v>
      </c>
      <c r="P108" s="516" t="str">
        <f>'5-CONTROLES'!H111</f>
        <v>DIARIO</v>
      </c>
      <c r="Q108" s="954"/>
      <c r="R108" s="516" t="str">
        <f>'5-CONTROLES'!AC111</f>
        <v>Moderado</v>
      </c>
      <c r="S108" s="516" t="str">
        <f>'5-CONTROLES'!AD111</f>
        <v>Fuerte</v>
      </c>
      <c r="T108" s="516" t="str">
        <f>'5-CONTROLES'!AE111</f>
        <v>Moderado</v>
      </c>
      <c r="U108" s="839"/>
      <c r="V108" s="957"/>
      <c r="W108" s="957"/>
      <c r="X108" s="957"/>
      <c r="Y108" s="957"/>
      <c r="Z108" s="955"/>
      <c r="AA108" s="955"/>
      <c r="AB108" s="515" t="s">
        <v>481</v>
      </c>
      <c r="AC108" s="488" t="s">
        <v>1339</v>
      </c>
      <c r="AD108" s="488" t="s">
        <v>2084</v>
      </c>
      <c r="AE108" s="488" t="s">
        <v>1340</v>
      </c>
      <c r="AF108" s="495">
        <v>1</v>
      </c>
      <c r="AG108" s="344"/>
      <c r="AH108" s="344"/>
      <c r="AI108" s="344"/>
      <c r="AJ108" s="344"/>
      <c r="AK108" s="344"/>
      <c r="AL108" s="344"/>
      <c r="AM108" s="344"/>
      <c r="AN108" s="344"/>
      <c r="AO108" s="344"/>
      <c r="AP108" s="344"/>
      <c r="AQ108" s="344"/>
      <c r="AR108" s="344">
        <v>1</v>
      </c>
      <c r="AS108" s="344">
        <f t="shared" si="1"/>
        <v>1</v>
      </c>
      <c r="AT108" s="526" t="s">
        <v>2216</v>
      </c>
      <c r="AU108" s="551" t="s">
        <v>2147</v>
      </c>
    </row>
    <row r="109" spans="2:47" ht="180" hidden="1" customHeight="1" x14ac:dyDescent="0.25">
      <c r="B109" s="967"/>
      <c r="C109" s="758"/>
      <c r="D109" s="839"/>
      <c r="E109" s="839"/>
      <c r="F109" s="839"/>
      <c r="G109" s="839"/>
      <c r="H109" s="957"/>
      <c r="I109" s="957"/>
      <c r="J109" s="957"/>
      <c r="K109" s="957"/>
      <c r="L109" s="487" t="s">
        <v>674</v>
      </c>
      <c r="M109" s="516">
        <f>'5-CONTROLES'!M112</f>
        <v>0</v>
      </c>
      <c r="N109" s="516">
        <f>'5-CONTROLES'!L112</f>
        <v>0</v>
      </c>
      <c r="O109" s="516">
        <f>'5-CONTROLES'!G112</f>
        <v>0</v>
      </c>
      <c r="P109" s="516">
        <f>'5-CONTROLES'!H112</f>
        <v>0</v>
      </c>
      <c r="Q109" s="954"/>
      <c r="R109" s="516" t="str">
        <f>'5-CONTROLES'!AC112</f>
        <v>Débil</v>
      </c>
      <c r="S109" s="516">
        <f>'5-CONTROLES'!AD112</f>
        <v>0</v>
      </c>
      <c r="T109" s="516" t="str">
        <f>'5-CONTROLES'!AE112</f>
        <v>Débil</v>
      </c>
      <c r="U109" s="839"/>
      <c r="V109" s="957"/>
      <c r="W109" s="957"/>
      <c r="X109" s="957"/>
      <c r="Y109" s="957"/>
      <c r="Z109" s="955"/>
      <c r="AA109" s="955"/>
      <c r="AB109" s="515" t="s">
        <v>747</v>
      </c>
      <c r="AC109" s="488"/>
      <c r="AD109" s="488"/>
      <c r="AE109" s="488"/>
      <c r="AF109" s="495"/>
      <c r="AG109" s="330"/>
      <c r="AH109" s="330"/>
      <c r="AI109" s="330"/>
      <c r="AJ109" s="330"/>
      <c r="AK109" s="330"/>
      <c r="AL109" s="330"/>
      <c r="AM109" s="330"/>
      <c r="AN109" s="330"/>
      <c r="AO109" s="330"/>
      <c r="AP109" s="330"/>
      <c r="AQ109" s="330"/>
      <c r="AR109" s="330"/>
      <c r="AS109" s="513"/>
      <c r="AT109" s="528"/>
      <c r="AU109" s="552"/>
    </row>
    <row r="110" spans="2:47" ht="180" customHeight="1" x14ac:dyDescent="0.25">
      <c r="B110" s="967" t="str">
        <f>'3-IDENTIFICACIÓN DEL RIESGO'!B45</f>
        <v>Gestión de la Información</v>
      </c>
      <c r="C110" s="799">
        <v>35</v>
      </c>
      <c r="D110" s="839" t="str">
        <f>'3-IDENTIFICACIÓN DEL RIESGO'!G45</f>
        <v>Realizar actividades relacionadas con los procedimientos misionales fuera del sistema de integrado de tierras (SIT), dispuesto  por la Entidad.</v>
      </c>
      <c r="E110" s="839" t="str">
        <f>'3-IDENTIFICACIÓN DEL RIESGO'!N45</f>
        <v>Tecnológicos</v>
      </c>
      <c r="F110" s="839" t="str">
        <f>'3-IDENTIFICACIÓN DEL RIESGO'!H45</f>
        <v xml:space="preserve">Falta de conocimiento en los sistemas de información de la entidad.
Falta de control de los líderes de las áreas misionales
Resistencia al cambio (Cultural).
Requerimientos incompletos o falta de claridad sobre las necesidades de las áreas misionales.
Vacíos en los procedimientos definidos por parte de las áreas misionales de la entidad. </v>
      </c>
      <c r="G110" s="839" t="str">
        <f>'3-IDENTIFICACIÓN DEL RIESGO'!L45</f>
        <v>Detrimento patrimonial.
Afectación directa a las áreas misionales.
Afectación directa a los beneficiarios de programas de la ANT.
Desaprovechamiento de los recursos de infraestructura tecnológica.
Perdida de gobierno del dato de la entidad.
Perdida de gobierno de aplicaciones de la entidad.
Afectación en los objetivos estratégicos de la entidad.</v>
      </c>
      <c r="H110" s="957" t="str">
        <f>'4-VALORACIÓN DEL RIESGO'!Q44</f>
        <v>Probable</v>
      </c>
      <c r="I110" s="957" t="str">
        <f>'4-VALORACIÓN DEL RIESGO'!AA44</f>
        <v>Mayor</v>
      </c>
      <c r="J110" s="957" t="str">
        <f>'4-VALORACIÓN DEL RIESGO'!AB44</f>
        <v>Extremo</v>
      </c>
      <c r="K110" s="957" t="str">
        <f>'4-VALORACIÓN DEL RIESGO'!AC44</f>
        <v>Reducir</v>
      </c>
      <c r="L110" s="487" t="s">
        <v>378</v>
      </c>
      <c r="M110" s="516" t="str">
        <f>'5-CONTROLES'!M113</f>
        <v>Revisar y aprobar diseño de la solución de software</v>
      </c>
      <c r="N110" s="516" t="str">
        <f>'5-CONTROLES'!L113</f>
        <v>Diseño con observaciones en control de cambios y Diseño aprobado.</v>
      </c>
      <c r="O110" s="516" t="str">
        <f>'5-CONTROLES'!G113</f>
        <v>Subdirección de Sistemas de Información de Tierras</v>
      </c>
      <c r="P110" s="516" t="str">
        <f>'5-CONTROLES'!H113</f>
        <v>DIARIO</v>
      </c>
      <c r="Q110" s="954" t="s">
        <v>1934</v>
      </c>
      <c r="R110" s="516" t="str">
        <f>'5-CONTROLES'!AC113</f>
        <v>Débil</v>
      </c>
      <c r="S110" s="516" t="str">
        <f>'5-CONTROLES'!AD113</f>
        <v>Fuerte</v>
      </c>
      <c r="T110" s="516" t="str">
        <f>'5-CONTROLES'!AE113</f>
        <v>Débil</v>
      </c>
      <c r="U110" s="839" t="str">
        <f>'5-CONTROLES'!AI113</f>
        <v>Débil</v>
      </c>
      <c r="V110" s="956" t="str">
        <f>'5-CONTROLES'!AM113</f>
        <v>Probable</v>
      </c>
      <c r="W110" s="956" t="str">
        <f>'5-CONTROLES'!AQ113</f>
        <v>Mayor</v>
      </c>
      <c r="X110" s="957" t="str">
        <f>'5-CONTROLES'!AR113</f>
        <v>Extremo</v>
      </c>
      <c r="Y110" s="956" t="str">
        <f>'5-CONTROLES'!AT113</f>
        <v>Reducir</v>
      </c>
      <c r="Z110" s="953" t="s">
        <v>1347</v>
      </c>
      <c r="AA110" s="953" t="s">
        <v>1348</v>
      </c>
      <c r="AB110" s="515" t="s">
        <v>482</v>
      </c>
      <c r="AC110" s="488" t="s">
        <v>1349</v>
      </c>
      <c r="AD110" s="488" t="s">
        <v>2084</v>
      </c>
      <c r="AE110" s="488" t="s">
        <v>2013</v>
      </c>
      <c r="AF110" s="495">
        <v>1</v>
      </c>
      <c r="AG110" s="330"/>
      <c r="AH110" s="330"/>
      <c r="AI110" s="330"/>
      <c r="AJ110" s="330"/>
      <c r="AK110" s="330"/>
      <c r="AL110" s="330"/>
      <c r="AM110" s="330"/>
      <c r="AN110" s="330"/>
      <c r="AO110" s="330"/>
      <c r="AP110" s="330"/>
      <c r="AQ110" s="330"/>
      <c r="AR110" s="330">
        <v>1</v>
      </c>
      <c r="AS110" s="344">
        <f t="shared" si="1"/>
        <v>1</v>
      </c>
      <c r="AT110" s="530" t="s">
        <v>2217</v>
      </c>
      <c r="AU110" s="553" t="s">
        <v>2147</v>
      </c>
    </row>
    <row r="111" spans="2:47" ht="180" customHeight="1" x14ac:dyDescent="0.25">
      <c r="B111" s="967"/>
      <c r="C111" s="799"/>
      <c r="D111" s="839"/>
      <c r="E111" s="839"/>
      <c r="F111" s="839"/>
      <c r="G111" s="839"/>
      <c r="H111" s="957"/>
      <c r="I111" s="957"/>
      <c r="J111" s="957"/>
      <c r="K111" s="957"/>
      <c r="L111" s="487" t="s">
        <v>379</v>
      </c>
      <c r="M111" s="516" t="str">
        <f>'5-CONTROLES'!M114</f>
        <v>Verificación del nivel de implementación de las soluciones desarrolladas.</v>
      </c>
      <c r="N111" s="516" t="str">
        <f>'5-CONTROLES'!L114</f>
        <v>Lectura del indicador de nivel de implementación de las soluciones desarrolladas.</v>
      </c>
      <c r="O111" s="516" t="str">
        <f>'5-CONTROLES'!G114</f>
        <v>Subdirección de Sistemas de Información de Tierras</v>
      </c>
      <c r="P111" s="516" t="str">
        <f>'5-CONTROLES'!H114</f>
        <v>DIARIO</v>
      </c>
      <c r="Q111" s="954"/>
      <c r="R111" s="516" t="str">
        <f>'5-CONTROLES'!AC114</f>
        <v>Débil</v>
      </c>
      <c r="S111" s="516" t="str">
        <f>'5-CONTROLES'!AD114</f>
        <v>Fuerte</v>
      </c>
      <c r="T111" s="516" t="str">
        <f>'5-CONTROLES'!AE114</f>
        <v>Débil</v>
      </c>
      <c r="U111" s="839"/>
      <c r="V111" s="956"/>
      <c r="W111" s="956"/>
      <c r="X111" s="957"/>
      <c r="Y111" s="956"/>
      <c r="Z111" s="953"/>
      <c r="AA111" s="953"/>
      <c r="AB111" s="515" t="s">
        <v>483</v>
      </c>
      <c r="AC111" s="488"/>
      <c r="AD111" s="488"/>
      <c r="AE111" s="488"/>
      <c r="AF111" s="495"/>
      <c r="AG111" s="330"/>
      <c r="AH111" s="330"/>
      <c r="AI111" s="330"/>
      <c r="AJ111" s="330"/>
      <c r="AK111" s="330"/>
      <c r="AL111" s="330"/>
      <c r="AM111" s="330"/>
      <c r="AN111" s="330"/>
      <c r="AO111" s="330"/>
      <c r="AP111" s="330"/>
      <c r="AQ111" s="330"/>
      <c r="AR111" s="330"/>
      <c r="AS111" s="513"/>
      <c r="AT111" s="528"/>
      <c r="AU111" s="552"/>
    </row>
    <row r="112" spans="2:47" ht="180" hidden="1" customHeight="1" x14ac:dyDescent="0.25">
      <c r="B112" s="967"/>
      <c r="C112" s="799"/>
      <c r="D112" s="839"/>
      <c r="E112" s="839"/>
      <c r="F112" s="839"/>
      <c r="G112" s="839"/>
      <c r="H112" s="957"/>
      <c r="I112" s="957"/>
      <c r="J112" s="957"/>
      <c r="K112" s="957"/>
      <c r="L112" s="487" t="s">
        <v>675</v>
      </c>
      <c r="M112" s="516">
        <f>'5-CONTROLES'!M115</f>
        <v>0</v>
      </c>
      <c r="N112" s="516">
        <f>'5-CONTROLES'!L115</f>
        <v>0</v>
      </c>
      <c r="O112" s="516">
        <f>'5-CONTROLES'!G115</f>
        <v>0</v>
      </c>
      <c r="P112" s="516">
        <f>'5-CONTROLES'!H115</f>
        <v>0</v>
      </c>
      <c r="Q112" s="954"/>
      <c r="R112" s="516" t="str">
        <f>'5-CONTROLES'!AC115</f>
        <v>Débil</v>
      </c>
      <c r="S112" s="516">
        <f>'5-CONTROLES'!AD115</f>
        <v>0</v>
      </c>
      <c r="T112" s="516" t="str">
        <f>'5-CONTROLES'!AE115</f>
        <v>Débil</v>
      </c>
      <c r="U112" s="839"/>
      <c r="V112" s="956"/>
      <c r="W112" s="956"/>
      <c r="X112" s="957"/>
      <c r="Y112" s="956"/>
      <c r="Z112" s="953"/>
      <c r="AA112" s="953"/>
      <c r="AB112" s="515" t="s">
        <v>748</v>
      </c>
      <c r="AC112" s="488"/>
      <c r="AD112" s="488"/>
      <c r="AE112" s="488"/>
      <c r="AF112" s="495"/>
      <c r="AG112" s="513"/>
      <c r="AH112" s="513"/>
      <c r="AI112" s="513"/>
      <c r="AJ112" s="513"/>
      <c r="AK112" s="513"/>
      <c r="AL112" s="344"/>
      <c r="AM112" s="513"/>
      <c r="AN112" s="513"/>
      <c r="AO112" s="513"/>
      <c r="AP112" s="513"/>
      <c r="AQ112" s="513"/>
      <c r="AR112" s="513"/>
      <c r="AS112" s="513"/>
      <c r="AT112" s="514"/>
      <c r="AU112" s="549"/>
    </row>
    <row r="113" spans="2:47" ht="180" customHeight="1" x14ac:dyDescent="0.25">
      <c r="B113" s="967" t="str">
        <f>'3-IDENTIFICACIÓN DEL RIESGO'!B46</f>
        <v>Gestión de la Información</v>
      </c>
      <c r="C113" s="758">
        <v>36</v>
      </c>
      <c r="D113" s="839" t="str">
        <f>'3-IDENTIFICACIÓN DEL RIESGO'!G46</f>
        <v xml:space="preserve"> Información Topográfica inexacta que afecta la toma de decisiones en la Agencia.</v>
      </c>
      <c r="E113" s="839" t="str">
        <f>'3-IDENTIFICACIÓN DEL RIESGO'!N46</f>
        <v>Operativos</v>
      </c>
      <c r="F113" s="839" t="str">
        <f>'3-IDENTIFICACIÓN DEL RIESGO'!H46</f>
        <v>Equipos sin actualización de software.
Ausencia plan de mantenimiento de equipos</v>
      </c>
      <c r="G113" s="839" t="str">
        <f>'3-IDENTIFICACIÓN DEL RIESGO'!L46</f>
        <v xml:space="preserve">No entrega de productos topográficos por error en los datos de equipos o daños de software
Ingresar datos inexactos al sistema generando incorrecta elaboración de la cartografía, proyectos y diseños.
Sanciones y/o perdidas económicas por manipulación errónea de equipos.    </v>
      </c>
      <c r="H113" s="957" t="str">
        <f>'4-VALORACIÓN DEL RIESGO'!Q45</f>
        <v>Probable</v>
      </c>
      <c r="I113" s="957" t="str">
        <f>'4-VALORACIÓN DEL RIESGO'!AA45</f>
        <v>Mayor</v>
      </c>
      <c r="J113" s="957" t="str">
        <f>'4-VALORACIÓN DEL RIESGO'!AB45</f>
        <v>Extremo</v>
      </c>
      <c r="K113" s="957" t="str">
        <f>'4-VALORACIÓN DEL RIESGO'!AC45</f>
        <v>Reducir</v>
      </c>
      <c r="L113" s="487" t="s">
        <v>380</v>
      </c>
      <c r="M113" s="516" t="str">
        <f>'5-CONTROLES'!M116</f>
        <v>Validación de equipos previa al uso de equipos topográficos</v>
      </c>
      <c r="N113" s="516" t="str">
        <f>'5-CONTROLES'!L116</f>
        <v>GINFO-F-006 - Hoja de vida de equipos
Cronograma de mantenimiento</v>
      </c>
      <c r="O113" s="516" t="str">
        <f>'5-CONTROLES'!G116</f>
        <v>Equipo Geografía y topografía</v>
      </c>
      <c r="P113" s="516" t="str">
        <f>'5-CONTROLES'!H116</f>
        <v>DIARIO</v>
      </c>
      <c r="Q113" s="954" t="s">
        <v>2014</v>
      </c>
      <c r="R113" s="516" t="str">
        <f>'5-CONTROLES'!AC116</f>
        <v>Débil</v>
      </c>
      <c r="S113" s="516" t="str">
        <f>'5-CONTROLES'!AD116</f>
        <v>Fuerte</v>
      </c>
      <c r="T113" s="516" t="str">
        <f>'5-CONTROLES'!AE116</f>
        <v>Débil</v>
      </c>
      <c r="U113" s="839" t="str">
        <f>'5-CONTROLES'!AI116</f>
        <v>Débil</v>
      </c>
      <c r="V113" s="956" t="str">
        <f>'5-CONTROLES'!AM116</f>
        <v>Probable</v>
      </c>
      <c r="W113" s="956" t="str">
        <f>'5-CONTROLES'!AQ116</f>
        <v>Mayor</v>
      </c>
      <c r="X113" s="957" t="str">
        <f>'5-CONTROLES'!AR116</f>
        <v>Extremo</v>
      </c>
      <c r="Y113" s="956" t="str">
        <f>'5-CONTROLES'!AT116</f>
        <v>Reducir</v>
      </c>
      <c r="Z113" s="953" t="s">
        <v>1947</v>
      </c>
      <c r="AA113" s="953" t="s">
        <v>1948</v>
      </c>
      <c r="AB113" s="515" t="s">
        <v>484</v>
      </c>
      <c r="AC113" s="488" t="s">
        <v>1942</v>
      </c>
      <c r="AD113" s="488" t="s">
        <v>2088</v>
      </c>
      <c r="AE113" s="488" t="s">
        <v>1943</v>
      </c>
      <c r="AF113" s="495">
        <v>1</v>
      </c>
      <c r="AG113" s="344"/>
      <c r="AH113" s="344"/>
      <c r="AI113" s="344"/>
      <c r="AJ113" s="344"/>
      <c r="AK113" s="344"/>
      <c r="AL113" s="344"/>
      <c r="AM113" s="344"/>
      <c r="AN113" s="344">
        <v>1</v>
      </c>
      <c r="AO113" s="344"/>
      <c r="AP113" s="344"/>
      <c r="AQ113" s="344"/>
      <c r="AR113" s="344"/>
      <c r="AS113" s="513">
        <f t="shared" si="1"/>
        <v>1</v>
      </c>
      <c r="AT113" s="531" t="s">
        <v>2218</v>
      </c>
      <c r="AU113" s="554" t="s">
        <v>2219</v>
      </c>
    </row>
    <row r="114" spans="2:47" ht="180" hidden="1" customHeight="1" x14ac:dyDescent="0.25">
      <c r="B114" s="967"/>
      <c r="C114" s="758"/>
      <c r="D114" s="839"/>
      <c r="E114" s="839"/>
      <c r="F114" s="839"/>
      <c r="G114" s="839"/>
      <c r="H114" s="957"/>
      <c r="I114" s="957"/>
      <c r="J114" s="957"/>
      <c r="K114" s="957"/>
      <c r="L114" s="487" t="s">
        <v>381</v>
      </c>
      <c r="M114" s="516">
        <f>'5-CONTROLES'!M117</f>
        <v>0</v>
      </c>
      <c r="N114" s="516">
        <f>'5-CONTROLES'!L117</f>
        <v>0</v>
      </c>
      <c r="O114" s="516">
        <f>'5-CONTROLES'!G117</f>
        <v>0</v>
      </c>
      <c r="P114" s="516">
        <f>'5-CONTROLES'!H117</f>
        <v>0</v>
      </c>
      <c r="Q114" s="954"/>
      <c r="R114" s="516" t="str">
        <f>'5-CONTROLES'!AC117</f>
        <v>Débil</v>
      </c>
      <c r="S114" s="516">
        <f>'5-CONTROLES'!AD117</f>
        <v>0</v>
      </c>
      <c r="T114" s="516" t="str">
        <f>'5-CONTROLES'!AE117</f>
        <v>Débil</v>
      </c>
      <c r="U114" s="839"/>
      <c r="V114" s="956"/>
      <c r="W114" s="956"/>
      <c r="X114" s="957"/>
      <c r="Y114" s="956"/>
      <c r="Z114" s="953"/>
      <c r="AA114" s="953"/>
      <c r="AB114" s="515" t="s">
        <v>485</v>
      </c>
      <c r="AC114" s="488"/>
      <c r="AD114" s="488"/>
      <c r="AE114" s="488"/>
      <c r="AF114" s="489"/>
      <c r="AG114" s="344"/>
      <c r="AH114" s="344"/>
      <c r="AI114" s="344"/>
      <c r="AJ114" s="344"/>
      <c r="AK114" s="344"/>
      <c r="AL114" s="344"/>
      <c r="AM114" s="344"/>
      <c r="AN114" s="344"/>
      <c r="AO114" s="344"/>
      <c r="AP114" s="344"/>
      <c r="AQ114" s="344"/>
      <c r="AR114" s="344"/>
      <c r="AS114" s="513"/>
      <c r="AT114" s="532"/>
      <c r="AU114" s="554"/>
    </row>
    <row r="115" spans="2:47" ht="180" hidden="1" customHeight="1" x14ac:dyDescent="0.25">
      <c r="B115" s="967"/>
      <c r="C115" s="758"/>
      <c r="D115" s="839"/>
      <c r="E115" s="839"/>
      <c r="F115" s="839"/>
      <c r="G115" s="839"/>
      <c r="H115" s="957"/>
      <c r="I115" s="957"/>
      <c r="J115" s="957"/>
      <c r="K115" s="957"/>
      <c r="L115" s="487" t="s">
        <v>676</v>
      </c>
      <c r="M115" s="516">
        <f>'5-CONTROLES'!M118</f>
        <v>0</v>
      </c>
      <c r="N115" s="516">
        <f>'5-CONTROLES'!L118</f>
        <v>0</v>
      </c>
      <c r="O115" s="516">
        <f>'5-CONTROLES'!G118</f>
        <v>0</v>
      </c>
      <c r="P115" s="516">
        <f>'5-CONTROLES'!H118</f>
        <v>0</v>
      </c>
      <c r="Q115" s="954"/>
      <c r="R115" s="516" t="str">
        <f>'5-CONTROLES'!AC118</f>
        <v>Débil</v>
      </c>
      <c r="S115" s="516">
        <f>'5-CONTROLES'!AD118</f>
        <v>0</v>
      </c>
      <c r="T115" s="516" t="str">
        <f>'5-CONTROLES'!AE118</f>
        <v>Débil</v>
      </c>
      <c r="U115" s="839"/>
      <c r="V115" s="956"/>
      <c r="W115" s="956"/>
      <c r="X115" s="957"/>
      <c r="Y115" s="956"/>
      <c r="Z115" s="953"/>
      <c r="AA115" s="953"/>
      <c r="AB115" s="515" t="s">
        <v>749</v>
      </c>
      <c r="AC115" s="488"/>
      <c r="AD115" s="488"/>
      <c r="AE115" s="488"/>
      <c r="AF115" s="489"/>
      <c r="AG115" s="344"/>
      <c r="AH115" s="344"/>
      <c r="AI115" s="344"/>
      <c r="AJ115" s="344"/>
      <c r="AK115" s="344"/>
      <c r="AL115" s="344"/>
      <c r="AM115" s="344"/>
      <c r="AN115" s="344"/>
      <c r="AO115" s="344"/>
      <c r="AP115" s="344"/>
      <c r="AQ115" s="344"/>
      <c r="AR115" s="344"/>
      <c r="AS115" s="513"/>
      <c r="AT115" s="532"/>
      <c r="AU115" s="554"/>
    </row>
    <row r="116" spans="2:47" ht="180" customHeight="1" x14ac:dyDescent="0.25">
      <c r="B116" s="967" t="str">
        <f>'3-IDENTIFICACIÓN DEL RIESGO'!B47</f>
        <v>Gestión de la Información</v>
      </c>
      <c r="C116" s="758">
        <v>37</v>
      </c>
      <c r="D116" s="839" t="str">
        <f>'3-IDENTIFICACIÓN DEL RIESGO'!G47</f>
        <v>Entrega de información Topográfica fuera de los tiempos requeridos.</v>
      </c>
      <c r="E116" s="839" t="str">
        <f>'3-IDENTIFICACIÓN DEL RIESGO'!N47</f>
        <v>De Cumplimiento</v>
      </c>
      <c r="F116" s="839" t="str">
        <f>'3-IDENTIFICACIÓN DEL RIESGO'!H47</f>
        <v>Solicitud de la información en tiempos cumplidos debido a la falta de planeación por parte del área misional.
Software de procesamiento y generación de productos sin funcionamiento.
Personal idóneo insuficiente para ejecución de labores específicas de topografía.</v>
      </c>
      <c r="G116" s="839" t="str">
        <f>'3-IDENTIFICACIÓN DEL RIESGO'!L47</f>
        <v>No tener a tiempo la información completa y adecuada de los servicios solicitados.
Sanciones jurídicas por incumplimiento de fallos con relación a tiempos de entrega de informes topográficos.</v>
      </c>
      <c r="H116" s="957" t="str">
        <f>'4-VALORACIÓN DEL RIESGO'!Q46</f>
        <v>Casi seguro</v>
      </c>
      <c r="I116" s="957" t="str">
        <f>'4-VALORACIÓN DEL RIESGO'!AA46</f>
        <v>Moderado</v>
      </c>
      <c r="J116" s="957" t="str">
        <f>'4-VALORACIÓN DEL RIESGO'!AB46</f>
        <v>Extremo</v>
      </c>
      <c r="K116" s="957" t="str">
        <f>'4-VALORACIÓN DEL RIESGO'!AC46</f>
        <v>Reducir</v>
      </c>
      <c r="L116" s="487" t="s">
        <v>382</v>
      </c>
      <c r="M116" s="516" t="str">
        <f>'5-CONTROLES'!M119</f>
        <v>Verificación de tiempós transcurridos en las etapas del proceso.</v>
      </c>
      <c r="N116" s="516" t="str">
        <f>'5-CONTROLES'!L119</f>
        <v>Tabla de control de actividades con fechas de recepción, asignación, aprobación y entrega.</v>
      </c>
      <c r="O116" s="516" t="str">
        <f>'5-CONTROLES'!G119</f>
        <v>Equipo Geografía y topografía</v>
      </c>
      <c r="P116" s="516" t="str">
        <f>'5-CONTROLES'!H119</f>
        <v>DIARIO</v>
      </c>
      <c r="Q116" s="954" t="s">
        <v>1946</v>
      </c>
      <c r="R116" s="516" t="str">
        <f>'5-CONTROLES'!AC119</f>
        <v>Débil</v>
      </c>
      <c r="S116" s="516" t="str">
        <f>'5-CONTROLES'!AD119</f>
        <v>Fuerte</v>
      </c>
      <c r="T116" s="516" t="str">
        <f>'5-CONTROLES'!AE119</f>
        <v>Débil</v>
      </c>
      <c r="U116" s="839" t="str">
        <f>'5-CONTROLES'!AI119</f>
        <v>Débil</v>
      </c>
      <c r="V116" s="957" t="str">
        <f>'5-CONTROLES'!AM119</f>
        <v>Casi Seguro</v>
      </c>
      <c r="W116" s="957" t="str">
        <f>'5-CONTROLES'!AQ119</f>
        <v>Moderado</v>
      </c>
      <c r="X116" s="957" t="str">
        <f>'5-CONTROLES'!AR119</f>
        <v>Extremo</v>
      </c>
      <c r="Y116" s="957" t="str">
        <f>'5-CONTROLES'!AT119</f>
        <v>Reducir</v>
      </c>
      <c r="Z116" s="955" t="s">
        <v>1949</v>
      </c>
      <c r="AA116" s="955" t="s">
        <v>1950</v>
      </c>
      <c r="AB116" s="515" t="s">
        <v>486</v>
      </c>
      <c r="AC116" s="488" t="s">
        <v>2015</v>
      </c>
      <c r="AD116" s="488" t="s">
        <v>2088</v>
      </c>
      <c r="AE116" s="488" t="s">
        <v>1943</v>
      </c>
      <c r="AF116" s="495">
        <v>1</v>
      </c>
      <c r="AG116" s="344"/>
      <c r="AH116" s="344"/>
      <c r="AI116" s="344"/>
      <c r="AJ116" s="344"/>
      <c r="AK116" s="344"/>
      <c r="AL116" s="344"/>
      <c r="AM116" s="344"/>
      <c r="AN116" s="344">
        <v>1</v>
      </c>
      <c r="AO116" s="344"/>
      <c r="AP116" s="344"/>
      <c r="AQ116" s="344"/>
      <c r="AR116" s="344"/>
      <c r="AS116" s="513">
        <f t="shared" si="1"/>
        <v>1</v>
      </c>
      <c r="AT116" s="531" t="s">
        <v>2220</v>
      </c>
      <c r="AU116" s="554" t="s">
        <v>2221</v>
      </c>
    </row>
    <row r="117" spans="2:47" ht="180" hidden="1" customHeight="1" x14ac:dyDescent="0.25">
      <c r="B117" s="967"/>
      <c r="C117" s="758"/>
      <c r="D117" s="839"/>
      <c r="E117" s="839"/>
      <c r="F117" s="839"/>
      <c r="G117" s="839"/>
      <c r="H117" s="957"/>
      <c r="I117" s="957"/>
      <c r="J117" s="957"/>
      <c r="K117" s="957"/>
      <c r="L117" s="487" t="s">
        <v>383</v>
      </c>
      <c r="M117" s="516">
        <f>'5-CONTROLES'!M120</f>
        <v>0</v>
      </c>
      <c r="N117" s="516">
        <f>'5-CONTROLES'!L120</f>
        <v>0</v>
      </c>
      <c r="O117" s="516">
        <f>'5-CONTROLES'!G120</f>
        <v>0</v>
      </c>
      <c r="P117" s="516">
        <f>'5-CONTROLES'!H120</f>
        <v>0</v>
      </c>
      <c r="Q117" s="954"/>
      <c r="R117" s="516" t="str">
        <f>'5-CONTROLES'!AC120</f>
        <v>Débil</v>
      </c>
      <c r="S117" s="516">
        <f>'5-CONTROLES'!AD120</f>
        <v>0</v>
      </c>
      <c r="T117" s="516" t="str">
        <f>'5-CONTROLES'!AE120</f>
        <v>Débil</v>
      </c>
      <c r="U117" s="839"/>
      <c r="V117" s="957"/>
      <c r="W117" s="957"/>
      <c r="X117" s="957"/>
      <c r="Y117" s="957"/>
      <c r="Z117" s="955"/>
      <c r="AA117" s="955"/>
      <c r="AB117" s="515" t="s">
        <v>487</v>
      </c>
      <c r="AC117" s="488"/>
      <c r="AD117" s="488"/>
      <c r="AE117" s="488"/>
      <c r="AF117" s="489"/>
      <c r="AG117" s="344"/>
      <c r="AH117" s="344"/>
      <c r="AI117" s="344"/>
      <c r="AJ117" s="344"/>
      <c r="AK117" s="344"/>
      <c r="AL117" s="344"/>
      <c r="AM117" s="344"/>
      <c r="AN117" s="344"/>
      <c r="AO117" s="344"/>
      <c r="AP117" s="344"/>
      <c r="AQ117" s="344"/>
      <c r="AR117" s="344"/>
      <c r="AS117" s="513"/>
      <c r="AT117" s="532"/>
      <c r="AU117" s="554"/>
    </row>
    <row r="118" spans="2:47" ht="180" hidden="1" customHeight="1" x14ac:dyDescent="0.25">
      <c r="B118" s="967"/>
      <c r="C118" s="758"/>
      <c r="D118" s="839"/>
      <c r="E118" s="839"/>
      <c r="F118" s="839"/>
      <c r="G118" s="839"/>
      <c r="H118" s="957"/>
      <c r="I118" s="957"/>
      <c r="J118" s="957"/>
      <c r="K118" s="957"/>
      <c r="L118" s="487" t="s">
        <v>677</v>
      </c>
      <c r="M118" s="516">
        <f>'5-CONTROLES'!M121</f>
        <v>0</v>
      </c>
      <c r="N118" s="516">
        <f>'5-CONTROLES'!L121</f>
        <v>0</v>
      </c>
      <c r="O118" s="516">
        <f>'5-CONTROLES'!G121</f>
        <v>0</v>
      </c>
      <c r="P118" s="516">
        <f>'5-CONTROLES'!H121</f>
        <v>0</v>
      </c>
      <c r="Q118" s="954"/>
      <c r="R118" s="516" t="str">
        <f>'5-CONTROLES'!AC121</f>
        <v>Débil</v>
      </c>
      <c r="S118" s="516">
        <f>'5-CONTROLES'!AD121</f>
        <v>0</v>
      </c>
      <c r="T118" s="516" t="str">
        <f>'5-CONTROLES'!AE121</f>
        <v>Débil</v>
      </c>
      <c r="U118" s="839"/>
      <c r="V118" s="957"/>
      <c r="W118" s="957"/>
      <c r="X118" s="957"/>
      <c r="Y118" s="957"/>
      <c r="Z118" s="955"/>
      <c r="AA118" s="955"/>
      <c r="AB118" s="515" t="s">
        <v>750</v>
      </c>
      <c r="AC118" s="488"/>
      <c r="AD118" s="488"/>
      <c r="AE118" s="488"/>
      <c r="AF118" s="489"/>
      <c r="AG118" s="513"/>
      <c r="AH118" s="513"/>
      <c r="AI118" s="513"/>
      <c r="AJ118" s="513"/>
      <c r="AK118" s="513"/>
      <c r="AL118" s="513"/>
      <c r="AM118" s="513"/>
      <c r="AN118" s="513"/>
      <c r="AO118" s="513"/>
      <c r="AP118" s="513"/>
      <c r="AQ118" s="513"/>
      <c r="AR118" s="513"/>
      <c r="AS118" s="513"/>
      <c r="AT118" s="514"/>
      <c r="AU118" s="549"/>
    </row>
    <row r="119" spans="2:47" ht="180" customHeight="1" x14ac:dyDescent="0.25">
      <c r="B119" s="967" t="str">
        <f>'3-IDENTIFICACIÓN DEL RIESGO'!B48</f>
        <v>Gestión de la Información</v>
      </c>
      <c r="C119" s="758">
        <v>38</v>
      </c>
      <c r="D119" s="839" t="str">
        <f>'3-IDENTIFICACIÓN DEL RIESGO'!G48</f>
        <v>Entrega de información fuera de los estándares y requisitos técnicos mínimos.</v>
      </c>
      <c r="E119" s="839" t="str">
        <f>'3-IDENTIFICACIÓN DEL RIESGO'!N48</f>
        <v>Operativos</v>
      </c>
      <c r="F119" s="839" t="str">
        <f>'3-IDENTIFICACIÓN DEL RIESGO'!H48</f>
        <v>Error en la manipulación de equipos y software de los mismos para la toma de datos y el procesamiento de información topográfica.
Productos no cumplen con los requisitos mínimos técnicos definidos.</v>
      </c>
      <c r="G119" s="839" t="str">
        <f>'3-IDENTIFICACIÓN DEL RIESGO'!L48</f>
        <v>Conceptos de cabida y linderos errados en su definición general.
Perdida de información por mala manipulación del software obligando reprocesos en campo y oficina.</v>
      </c>
      <c r="H119" s="957" t="str">
        <f>'4-VALORACIÓN DEL RIESGO'!Q47</f>
        <v>Probable</v>
      </c>
      <c r="I119" s="957" t="str">
        <f>'4-VALORACIÓN DEL RIESGO'!AA47</f>
        <v>Mayor</v>
      </c>
      <c r="J119" s="957" t="str">
        <f>'4-VALORACIÓN DEL RIESGO'!AB47</f>
        <v>Extremo</v>
      </c>
      <c r="K119" s="957" t="str">
        <f>'4-VALORACIÓN DEL RIESGO'!AC47</f>
        <v>Reducir</v>
      </c>
      <c r="L119" s="487" t="s">
        <v>384</v>
      </c>
      <c r="M119" s="516" t="str">
        <f>'5-CONTROLES'!M122</f>
        <v>Verificación de la calidad de la información topográfica recibida.</v>
      </c>
      <c r="N119" s="516" t="str">
        <f>'5-CONTROLES'!L122</f>
        <v>Tabla de control de actividades, campo de aseguramiento de calidad.</v>
      </c>
      <c r="O119" s="516" t="str">
        <f>'5-CONTROLES'!G122</f>
        <v>Equipo Geografía y topografía</v>
      </c>
      <c r="P119" s="516" t="str">
        <f>'5-CONTROLES'!H122</f>
        <v>DIARIO</v>
      </c>
      <c r="Q119" s="954" t="s">
        <v>2016</v>
      </c>
      <c r="R119" s="516" t="str">
        <f>'5-CONTROLES'!AC122</f>
        <v>Débil</v>
      </c>
      <c r="S119" s="516" t="str">
        <f>'5-CONTROLES'!AD122</f>
        <v>Fuerte</v>
      </c>
      <c r="T119" s="516" t="str">
        <f>'5-CONTROLES'!AE122</f>
        <v>Débil</v>
      </c>
      <c r="U119" s="839" t="str">
        <f>'5-CONTROLES'!AI122</f>
        <v>Débil</v>
      </c>
      <c r="V119" s="956" t="str">
        <f>'5-CONTROLES'!AM122</f>
        <v>Probable</v>
      </c>
      <c r="W119" s="956" t="str">
        <f>'5-CONTROLES'!AQ122</f>
        <v>Mayor</v>
      </c>
      <c r="X119" s="957" t="str">
        <f>'5-CONTROLES'!AR122</f>
        <v>Extremo</v>
      </c>
      <c r="Y119" s="956" t="str">
        <f>'5-CONTROLES'!AT122</f>
        <v>Reducir</v>
      </c>
      <c r="Z119" s="953" t="s">
        <v>1951</v>
      </c>
      <c r="AA119" s="953" t="s">
        <v>1952</v>
      </c>
      <c r="AB119" s="515" t="s">
        <v>488</v>
      </c>
      <c r="AC119" s="488" t="s">
        <v>1953</v>
      </c>
      <c r="AD119" s="488" t="s">
        <v>2088</v>
      </c>
      <c r="AE119" s="488" t="s">
        <v>1944</v>
      </c>
      <c r="AF119" s="495">
        <v>1</v>
      </c>
      <c r="AG119" s="513"/>
      <c r="AH119" s="513"/>
      <c r="AI119" s="513"/>
      <c r="AJ119" s="333"/>
      <c r="AK119" s="513"/>
      <c r="AL119" s="513"/>
      <c r="AM119" s="513"/>
      <c r="AN119" s="513">
        <v>1</v>
      </c>
      <c r="AO119" s="513"/>
      <c r="AP119" s="513"/>
      <c r="AQ119" s="513"/>
      <c r="AR119" s="513"/>
      <c r="AS119" s="513">
        <f t="shared" si="1"/>
        <v>1</v>
      </c>
      <c r="AT119" s="523" t="s">
        <v>2218</v>
      </c>
      <c r="AU119" s="549" t="s">
        <v>2222</v>
      </c>
    </row>
    <row r="120" spans="2:47" ht="180" hidden="1" customHeight="1" x14ac:dyDescent="0.25">
      <c r="B120" s="967"/>
      <c r="C120" s="758"/>
      <c r="D120" s="839"/>
      <c r="E120" s="839"/>
      <c r="F120" s="839"/>
      <c r="G120" s="839"/>
      <c r="H120" s="957"/>
      <c r="I120" s="957"/>
      <c r="J120" s="957"/>
      <c r="K120" s="957"/>
      <c r="L120" s="487" t="s">
        <v>385</v>
      </c>
      <c r="M120" s="516">
        <f>'5-CONTROLES'!M123</f>
        <v>0</v>
      </c>
      <c r="N120" s="516">
        <f>'5-CONTROLES'!L123</f>
        <v>0</v>
      </c>
      <c r="O120" s="516">
        <f>'5-CONTROLES'!G123</f>
        <v>0</v>
      </c>
      <c r="P120" s="516">
        <f>'5-CONTROLES'!H123</f>
        <v>0</v>
      </c>
      <c r="Q120" s="954"/>
      <c r="R120" s="516" t="str">
        <f>'5-CONTROLES'!AC123</f>
        <v>Débil</v>
      </c>
      <c r="S120" s="516">
        <f>'5-CONTROLES'!AD123</f>
        <v>0</v>
      </c>
      <c r="T120" s="516" t="str">
        <f>'5-CONTROLES'!AE123</f>
        <v>Débil</v>
      </c>
      <c r="U120" s="839"/>
      <c r="V120" s="956"/>
      <c r="W120" s="956"/>
      <c r="X120" s="957"/>
      <c r="Y120" s="956"/>
      <c r="Z120" s="953"/>
      <c r="AA120" s="953"/>
      <c r="AB120" s="515" t="s">
        <v>489</v>
      </c>
      <c r="AC120" s="488" t="s">
        <v>2017</v>
      </c>
      <c r="AD120" s="488" t="s">
        <v>2088</v>
      </c>
      <c r="AE120" s="488" t="s">
        <v>1944</v>
      </c>
      <c r="AF120" s="495">
        <v>1</v>
      </c>
      <c r="AG120" s="513"/>
      <c r="AH120" s="513"/>
      <c r="AI120" s="513"/>
      <c r="AJ120" s="333"/>
      <c r="AK120" s="513"/>
      <c r="AL120" s="513"/>
      <c r="AM120" s="513"/>
      <c r="AN120" s="513">
        <v>1</v>
      </c>
      <c r="AO120" s="513"/>
      <c r="AP120" s="513"/>
      <c r="AQ120" s="513"/>
      <c r="AR120" s="513"/>
      <c r="AS120" s="513">
        <f t="shared" si="1"/>
        <v>1</v>
      </c>
      <c r="AT120" s="523" t="s">
        <v>2218</v>
      </c>
      <c r="AU120" s="549" t="s">
        <v>2223</v>
      </c>
    </row>
    <row r="121" spans="2:47" ht="180" hidden="1" customHeight="1" x14ac:dyDescent="0.25">
      <c r="B121" s="967"/>
      <c r="C121" s="758"/>
      <c r="D121" s="839"/>
      <c r="E121" s="839"/>
      <c r="F121" s="839"/>
      <c r="G121" s="839"/>
      <c r="H121" s="957"/>
      <c r="I121" s="957"/>
      <c r="J121" s="957"/>
      <c r="K121" s="957"/>
      <c r="L121" s="487" t="s">
        <v>678</v>
      </c>
      <c r="M121" s="516">
        <f>'5-CONTROLES'!M124</f>
        <v>0</v>
      </c>
      <c r="N121" s="516">
        <f>'5-CONTROLES'!L124</f>
        <v>0</v>
      </c>
      <c r="O121" s="516">
        <f>'5-CONTROLES'!G124</f>
        <v>0</v>
      </c>
      <c r="P121" s="516">
        <f>'5-CONTROLES'!H124</f>
        <v>0</v>
      </c>
      <c r="Q121" s="954"/>
      <c r="R121" s="516" t="str">
        <f>'5-CONTROLES'!AC124</f>
        <v>Débil</v>
      </c>
      <c r="S121" s="516">
        <f>'5-CONTROLES'!AD124</f>
        <v>0</v>
      </c>
      <c r="T121" s="516" t="str">
        <f>'5-CONTROLES'!AE124</f>
        <v>Débil</v>
      </c>
      <c r="U121" s="839"/>
      <c r="V121" s="956"/>
      <c r="W121" s="956"/>
      <c r="X121" s="957"/>
      <c r="Y121" s="956"/>
      <c r="Z121" s="953"/>
      <c r="AA121" s="953"/>
      <c r="AB121" s="515" t="s">
        <v>751</v>
      </c>
      <c r="AC121" s="488"/>
      <c r="AD121" s="488"/>
      <c r="AE121" s="488"/>
      <c r="AF121" s="489"/>
      <c r="AG121" s="513"/>
      <c r="AH121" s="513"/>
      <c r="AI121" s="513"/>
      <c r="AJ121" s="333"/>
      <c r="AK121" s="513"/>
      <c r="AL121" s="513"/>
      <c r="AM121" s="513"/>
      <c r="AN121" s="513"/>
      <c r="AO121" s="513"/>
      <c r="AP121" s="513"/>
      <c r="AQ121" s="513"/>
      <c r="AR121" s="513"/>
      <c r="AS121" s="513"/>
      <c r="AT121" s="514"/>
      <c r="AU121" s="549"/>
    </row>
    <row r="122" spans="2:47" ht="180" customHeight="1" thickBot="1" x14ac:dyDescent="0.3">
      <c r="B122" s="967" t="str">
        <f>'3-IDENTIFICACIÓN DEL RIESGO'!B49</f>
        <v>Gestión de la Información</v>
      </c>
      <c r="C122" s="758">
        <v>39</v>
      </c>
      <c r="D122" s="839" t="str">
        <f>'3-IDENTIFICACIÓN DEL RIESGO'!G49</f>
        <v>Incumplir los Acuerdos de niveles de servicio (SLA) de la mesa de servicios de TI</v>
      </c>
      <c r="E122" s="839" t="str">
        <f>'3-IDENTIFICACIÓN DEL RIESGO'!N49</f>
        <v>Operativos</v>
      </c>
      <c r="F122" s="839" t="str">
        <f>'3-IDENTIFICACIÓN DEL RIESGO'!H49</f>
        <v>Excesivas actividades asignadas al personal de las áreas de TI
Recurso humano insuficiente para la atención de los requerimientos
Inadecuada planeación de la ejecución de las actividades por parte de los especialistas
Falta de compromiso de los especialistas de la mesa de servicios</v>
      </c>
      <c r="G122" s="839" t="str">
        <f>'3-IDENTIFICACIÓN DEL RIESGO'!L49</f>
        <v>Demoras en la realización de actividades por parte de los usuarios de la Agencia
Pérdida de credibilidad y confianza en las áreas de TI
Insatisfacción de los usuarios externos en la atención de los requerimientos</v>
      </c>
      <c r="H122" s="957" t="str">
        <f>'4-VALORACIÓN DEL RIESGO'!Q48</f>
        <v>Probable</v>
      </c>
      <c r="I122" s="957" t="str">
        <f>'4-VALORACIÓN DEL RIESGO'!AA48</f>
        <v>Mayor</v>
      </c>
      <c r="J122" s="957" t="str">
        <f>'4-VALORACIÓN DEL RIESGO'!AB48</f>
        <v>Extremo</v>
      </c>
      <c r="K122" s="957" t="str">
        <f>'4-VALORACIÓN DEL RIESGO'!AC48</f>
        <v>Reducir</v>
      </c>
      <c r="L122" s="487" t="s">
        <v>386</v>
      </c>
      <c r="M122" s="516" t="str">
        <f>'5-CONTROLES'!M125</f>
        <v>Seguimiento a los acuerdos de servicios de TI</v>
      </c>
      <c r="N122" s="516" t="str">
        <f>'5-CONTROLES'!L125</f>
        <v>Informe de seguimiento a los acuerdos de servicios de TI</v>
      </c>
      <c r="O122" s="516" t="str">
        <f>'5-CONTROLES'!G125</f>
        <v>Subdirección Administrativa y Financiera</v>
      </c>
      <c r="P122" s="516" t="str">
        <f>'5-CONTROLES'!H125</f>
        <v>MENSUAL</v>
      </c>
      <c r="Q122" s="954" t="s">
        <v>1872</v>
      </c>
      <c r="R122" s="516" t="str">
        <f>'5-CONTROLES'!AC125</f>
        <v>Débil</v>
      </c>
      <c r="S122" s="516" t="str">
        <f>'5-CONTROLES'!AD125</f>
        <v>Fuerte</v>
      </c>
      <c r="T122" s="516" t="str">
        <f>'5-CONTROLES'!AE125</f>
        <v>Débil</v>
      </c>
      <c r="U122" s="839" t="str">
        <f>'5-CONTROLES'!AI125</f>
        <v>Débil</v>
      </c>
      <c r="V122" s="956" t="str">
        <f>'5-CONTROLES'!AM125</f>
        <v>Probable</v>
      </c>
      <c r="W122" s="956" t="str">
        <f>'5-CONTROLES'!AQ125</f>
        <v>Mayor</v>
      </c>
      <c r="X122" s="957" t="str">
        <f>'5-CONTROLES'!AR125</f>
        <v>Extremo</v>
      </c>
      <c r="Y122" s="956" t="str">
        <f>'5-CONTROLES'!AT125</f>
        <v>Reducir</v>
      </c>
      <c r="Z122" s="953" t="s">
        <v>1895</v>
      </c>
      <c r="AA122" s="953" t="s">
        <v>1896</v>
      </c>
      <c r="AB122" s="515" t="s">
        <v>490</v>
      </c>
      <c r="AC122" s="496" t="s">
        <v>2101</v>
      </c>
      <c r="AD122" s="496" t="s">
        <v>1146</v>
      </c>
      <c r="AE122" s="496" t="s">
        <v>2102</v>
      </c>
      <c r="AF122" s="497">
        <v>1</v>
      </c>
      <c r="AG122" s="513"/>
      <c r="AH122" s="513"/>
      <c r="AI122" s="513"/>
      <c r="AJ122" s="333"/>
      <c r="AK122" s="513"/>
      <c r="AL122" s="513"/>
      <c r="AM122" s="513"/>
      <c r="AN122" s="513"/>
      <c r="AO122" s="513"/>
      <c r="AP122" s="513"/>
      <c r="AQ122" s="513">
        <v>1</v>
      </c>
      <c r="AR122" s="513"/>
      <c r="AS122" s="513">
        <f t="shared" si="1"/>
        <v>1</v>
      </c>
      <c r="AT122" s="514" t="s">
        <v>2224</v>
      </c>
      <c r="AU122" s="549" t="s">
        <v>2225</v>
      </c>
    </row>
    <row r="123" spans="2:47" ht="180" hidden="1" customHeight="1" x14ac:dyDescent="0.25">
      <c r="B123" s="967"/>
      <c r="C123" s="758"/>
      <c r="D123" s="839"/>
      <c r="E123" s="839"/>
      <c r="F123" s="839"/>
      <c r="G123" s="839"/>
      <c r="H123" s="957"/>
      <c r="I123" s="957"/>
      <c r="J123" s="957"/>
      <c r="K123" s="957"/>
      <c r="L123" s="487" t="s">
        <v>387</v>
      </c>
      <c r="M123" s="516">
        <f>'5-CONTROLES'!M126</f>
        <v>0</v>
      </c>
      <c r="N123" s="516">
        <f>'5-CONTROLES'!L126</f>
        <v>0</v>
      </c>
      <c r="O123" s="516">
        <f>'5-CONTROLES'!G126</f>
        <v>0</v>
      </c>
      <c r="P123" s="516">
        <f>'5-CONTROLES'!H126</f>
        <v>0</v>
      </c>
      <c r="Q123" s="954"/>
      <c r="R123" s="516" t="str">
        <f>'5-CONTROLES'!AC126</f>
        <v>Débil</v>
      </c>
      <c r="S123" s="516">
        <f>'5-CONTROLES'!AD126</f>
        <v>0</v>
      </c>
      <c r="T123" s="516" t="str">
        <f>'5-CONTROLES'!AE126</f>
        <v>Débil</v>
      </c>
      <c r="U123" s="839"/>
      <c r="V123" s="956"/>
      <c r="W123" s="956"/>
      <c r="X123" s="957"/>
      <c r="Y123" s="956"/>
      <c r="Z123" s="953"/>
      <c r="AA123" s="953"/>
      <c r="AB123" s="515" t="s">
        <v>491</v>
      </c>
      <c r="AC123" s="496" t="s">
        <v>2103</v>
      </c>
      <c r="AD123" s="496" t="s">
        <v>1146</v>
      </c>
      <c r="AE123" s="496" t="s">
        <v>2104</v>
      </c>
      <c r="AF123" s="491">
        <v>1</v>
      </c>
      <c r="AG123" s="513"/>
      <c r="AH123" s="513"/>
      <c r="AI123" s="513"/>
      <c r="AJ123" s="344">
        <v>1</v>
      </c>
      <c r="AK123" s="513"/>
      <c r="AL123" s="513"/>
      <c r="AM123" s="513"/>
      <c r="AN123" s="513"/>
      <c r="AO123" s="513"/>
      <c r="AP123" s="513"/>
      <c r="AQ123" s="513"/>
      <c r="AR123" s="513"/>
      <c r="AS123" s="513">
        <f t="shared" si="1"/>
        <v>1</v>
      </c>
      <c r="AT123" s="514" t="s">
        <v>2226</v>
      </c>
      <c r="AU123" s="549" t="s">
        <v>2227</v>
      </c>
    </row>
    <row r="124" spans="2:47" ht="180" hidden="1" customHeight="1" thickBot="1" x14ac:dyDescent="0.3">
      <c r="B124" s="967"/>
      <c r="C124" s="758"/>
      <c r="D124" s="839"/>
      <c r="E124" s="839"/>
      <c r="F124" s="839"/>
      <c r="G124" s="839"/>
      <c r="H124" s="957"/>
      <c r="I124" s="957"/>
      <c r="J124" s="957"/>
      <c r="K124" s="957"/>
      <c r="L124" s="487" t="s">
        <v>679</v>
      </c>
      <c r="M124" s="516">
        <f>'5-CONTROLES'!M127</f>
        <v>0</v>
      </c>
      <c r="N124" s="516">
        <f>'5-CONTROLES'!L127</f>
        <v>0</v>
      </c>
      <c r="O124" s="516">
        <f>'5-CONTROLES'!G127</f>
        <v>0</v>
      </c>
      <c r="P124" s="516">
        <f>'5-CONTROLES'!H127</f>
        <v>0</v>
      </c>
      <c r="Q124" s="954"/>
      <c r="R124" s="516" t="str">
        <f>'5-CONTROLES'!AC127</f>
        <v>Débil</v>
      </c>
      <c r="S124" s="516">
        <f>'5-CONTROLES'!AD127</f>
        <v>0</v>
      </c>
      <c r="T124" s="516" t="str">
        <f>'5-CONTROLES'!AE127</f>
        <v>Débil</v>
      </c>
      <c r="U124" s="839"/>
      <c r="V124" s="956"/>
      <c r="W124" s="956"/>
      <c r="X124" s="957"/>
      <c r="Y124" s="956"/>
      <c r="Z124" s="953"/>
      <c r="AA124" s="953"/>
      <c r="AB124" s="515" t="s">
        <v>752</v>
      </c>
      <c r="AC124" s="496" t="s">
        <v>2105</v>
      </c>
      <c r="AD124" s="496" t="s">
        <v>1146</v>
      </c>
      <c r="AE124" s="496" t="s">
        <v>2106</v>
      </c>
      <c r="AF124" s="498">
        <v>1</v>
      </c>
      <c r="AG124" s="513"/>
      <c r="AH124" s="513"/>
      <c r="AI124" s="513"/>
      <c r="AJ124" s="333"/>
      <c r="AK124" s="513"/>
      <c r="AL124" s="521">
        <v>1</v>
      </c>
      <c r="AM124" s="513"/>
      <c r="AN124" s="513"/>
      <c r="AO124" s="513"/>
      <c r="AP124" s="513"/>
      <c r="AQ124" s="513"/>
      <c r="AR124" s="513"/>
      <c r="AS124" s="521">
        <f t="shared" si="1"/>
        <v>1</v>
      </c>
      <c r="AT124" s="514" t="s">
        <v>2228</v>
      </c>
      <c r="AU124" s="549" t="s">
        <v>2229</v>
      </c>
    </row>
    <row r="125" spans="2:47" ht="180" customHeight="1" x14ac:dyDescent="0.25">
      <c r="B125" s="967" t="str">
        <f>'3-IDENTIFICACIÓN DEL RIESGO'!B50</f>
        <v>Gestión de la Información</v>
      </c>
      <c r="C125" s="758">
        <v>40</v>
      </c>
      <c r="D125" s="839" t="str">
        <f>'3-IDENTIFICACIÓN DEL RIESGO'!G50</f>
        <v xml:space="preserve">
Incumplir los tiempos de entrega de desarrollo y ajustes a las aplicaciones de la Agencia.</v>
      </c>
      <c r="E125" s="839" t="str">
        <f>'3-IDENTIFICACIÓN DEL RIESGO'!N50</f>
        <v>Operativos</v>
      </c>
      <c r="F125" s="839" t="str">
        <f>'3-IDENTIFICACIÓN DEL RIESGO'!H50</f>
        <v>Deficiencia en la planeación del proyecto
Riesgos del proyecto materializados 
Adición de nuevos requerimientos por parte del usuario
Cambio de prioridades en los desarrollos debido a nuevas normatividades</v>
      </c>
      <c r="G125" s="839" t="str">
        <f>'3-IDENTIFICACIÓN DEL RIESGO'!L50</f>
        <v>Insatisfacción de los usuarios
Incumplimiento de los compromisos pactados con los Stakeholders (usuario) finales del sistema.
Afectación en el servicio requerido por parte de los stakeholders (usuarios)</v>
      </c>
      <c r="H125" s="957" t="str">
        <f>'4-VALORACIÓN DEL RIESGO'!Q49</f>
        <v>Casi seguro</v>
      </c>
      <c r="I125" s="957" t="str">
        <f>'4-VALORACIÓN DEL RIESGO'!AA49</f>
        <v>Mayor</v>
      </c>
      <c r="J125" s="957" t="str">
        <f>'4-VALORACIÓN DEL RIESGO'!AB49</f>
        <v>Extremo</v>
      </c>
      <c r="K125" s="957" t="str">
        <f>'4-VALORACIÓN DEL RIESGO'!AC49</f>
        <v>Reducir</v>
      </c>
      <c r="L125" s="487" t="s">
        <v>388</v>
      </c>
      <c r="M125" s="516" t="str">
        <f>'5-CONTROLES'!M128</f>
        <v xml:space="preserve"> Ejecutar Pruebas</v>
      </c>
      <c r="N125" s="516" t="str">
        <f>'5-CONTROLES'!L128</f>
        <v>Reporte de Team Foundation Server</v>
      </c>
      <c r="O125" s="516" t="str">
        <f>'5-CONTROLES'!G128</f>
        <v>Subdirección de Sistemas de Información de Tierras.</v>
      </c>
      <c r="P125" s="516" t="str">
        <f>'5-CONTROLES'!H128</f>
        <v>DIARIO</v>
      </c>
      <c r="Q125" s="954" t="s">
        <v>1873</v>
      </c>
      <c r="R125" s="516" t="str">
        <f>'5-CONTROLES'!AC128</f>
        <v>Fuerte</v>
      </c>
      <c r="S125" s="516" t="str">
        <f>'5-CONTROLES'!AD128</f>
        <v>Fuerte</v>
      </c>
      <c r="T125" s="516" t="str">
        <f>'5-CONTROLES'!AE128</f>
        <v>Fuerte</v>
      </c>
      <c r="U125" s="839" t="str">
        <f>'5-CONTROLES'!AI128</f>
        <v>Fuerte</v>
      </c>
      <c r="V125" s="956" t="str">
        <f>'5-CONTROLES'!AM128</f>
        <v>Posible</v>
      </c>
      <c r="W125" s="956" t="str">
        <f>'5-CONTROLES'!AQ128</f>
        <v>Mayor</v>
      </c>
      <c r="X125" s="957" t="str">
        <f>'5-CONTROLES'!AR128</f>
        <v>Extremo</v>
      </c>
      <c r="Y125" s="956" t="str">
        <f>'5-CONTROLES'!AT128</f>
        <v>Reducir</v>
      </c>
      <c r="Z125" s="953" t="s">
        <v>1897</v>
      </c>
      <c r="AA125" s="953" t="s">
        <v>1898</v>
      </c>
      <c r="AB125" s="492" t="s">
        <v>492</v>
      </c>
      <c r="AC125" s="496" t="s">
        <v>2107</v>
      </c>
      <c r="AD125" s="496" t="s">
        <v>1146</v>
      </c>
      <c r="AE125" s="496" t="s">
        <v>2108</v>
      </c>
      <c r="AF125" s="157">
        <v>1</v>
      </c>
      <c r="AG125" s="513"/>
      <c r="AH125" s="513"/>
      <c r="AI125" s="513"/>
      <c r="AJ125" s="333"/>
      <c r="AK125" s="513"/>
      <c r="AL125" s="513"/>
      <c r="AM125" s="513"/>
      <c r="AN125" s="513"/>
      <c r="AO125" s="513"/>
      <c r="AP125" s="513"/>
      <c r="AQ125" s="513">
        <v>1</v>
      </c>
      <c r="AR125" s="513"/>
      <c r="AS125" s="513">
        <f t="shared" si="1"/>
        <v>1</v>
      </c>
      <c r="AT125" s="514" t="s">
        <v>2230</v>
      </c>
      <c r="AU125" s="549" t="s">
        <v>2231</v>
      </c>
    </row>
    <row r="126" spans="2:47" ht="180" hidden="1" customHeight="1" x14ac:dyDescent="0.25">
      <c r="B126" s="967"/>
      <c r="C126" s="758"/>
      <c r="D126" s="839"/>
      <c r="E126" s="839"/>
      <c r="F126" s="839"/>
      <c r="G126" s="839"/>
      <c r="H126" s="957"/>
      <c r="I126" s="957"/>
      <c r="J126" s="957"/>
      <c r="K126" s="957"/>
      <c r="L126" s="487" t="s">
        <v>389</v>
      </c>
      <c r="M126" s="516">
        <f>'5-CONTROLES'!M129</f>
        <v>0</v>
      </c>
      <c r="N126" s="516">
        <f>'5-CONTROLES'!L129</f>
        <v>0</v>
      </c>
      <c r="O126" s="516">
        <f>'5-CONTROLES'!G129</f>
        <v>0</v>
      </c>
      <c r="P126" s="516">
        <f>'5-CONTROLES'!H129</f>
        <v>0</v>
      </c>
      <c r="Q126" s="954"/>
      <c r="R126" s="516" t="str">
        <f>'5-CONTROLES'!AC129</f>
        <v>Débil</v>
      </c>
      <c r="S126" s="516">
        <f>'5-CONTROLES'!AD129</f>
        <v>0</v>
      </c>
      <c r="T126" s="516" t="str">
        <f>'5-CONTROLES'!AE129</f>
        <v>Débil</v>
      </c>
      <c r="U126" s="839"/>
      <c r="V126" s="956"/>
      <c r="W126" s="956"/>
      <c r="X126" s="957"/>
      <c r="Y126" s="956"/>
      <c r="Z126" s="953"/>
      <c r="AA126" s="953"/>
      <c r="AB126" s="492" t="s">
        <v>493</v>
      </c>
      <c r="AC126" s="488"/>
      <c r="AD126" s="488"/>
      <c r="AE126" s="488"/>
      <c r="AF126" s="520"/>
      <c r="AG126" s="525"/>
      <c r="AH126" s="525"/>
      <c r="AI126" s="525"/>
      <c r="AJ126" s="533"/>
      <c r="AK126" s="525"/>
      <c r="AL126" s="525"/>
      <c r="AM126" s="525"/>
      <c r="AN126" s="525"/>
      <c r="AO126" s="525"/>
      <c r="AP126" s="525"/>
      <c r="AQ126" s="525"/>
      <c r="AR126" s="525"/>
      <c r="AS126" s="525"/>
      <c r="AT126" s="522"/>
      <c r="AU126" s="550"/>
    </row>
    <row r="127" spans="2:47" ht="180" hidden="1" customHeight="1" x14ac:dyDescent="0.25">
      <c r="B127" s="967"/>
      <c r="C127" s="758"/>
      <c r="D127" s="839"/>
      <c r="E127" s="839"/>
      <c r="F127" s="839"/>
      <c r="G127" s="839"/>
      <c r="H127" s="957"/>
      <c r="I127" s="957"/>
      <c r="J127" s="957"/>
      <c r="K127" s="957"/>
      <c r="L127" s="487" t="s">
        <v>680</v>
      </c>
      <c r="M127" s="516">
        <f>'5-CONTROLES'!M130</f>
        <v>0</v>
      </c>
      <c r="N127" s="516">
        <f>'5-CONTROLES'!L130</f>
        <v>0</v>
      </c>
      <c r="O127" s="516">
        <f>'5-CONTROLES'!G130</f>
        <v>0</v>
      </c>
      <c r="P127" s="516">
        <f>'5-CONTROLES'!H130</f>
        <v>0</v>
      </c>
      <c r="Q127" s="954"/>
      <c r="R127" s="516" t="str">
        <f>'5-CONTROLES'!AC130</f>
        <v>Débil</v>
      </c>
      <c r="S127" s="516">
        <f>'5-CONTROLES'!AD130</f>
        <v>0</v>
      </c>
      <c r="T127" s="516" t="str">
        <f>'5-CONTROLES'!AE130</f>
        <v>Débil</v>
      </c>
      <c r="U127" s="839"/>
      <c r="V127" s="956"/>
      <c r="W127" s="956"/>
      <c r="X127" s="957"/>
      <c r="Y127" s="956"/>
      <c r="Z127" s="953"/>
      <c r="AA127" s="953"/>
      <c r="AB127" s="492" t="s">
        <v>753</v>
      </c>
      <c r="AC127" s="488"/>
      <c r="AD127" s="488"/>
      <c r="AE127" s="488"/>
      <c r="AF127" s="520"/>
      <c r="AG127" s="513"/>
      <c r="AH127" s="513"/>
      <c r="AI127" s="513"/>
      <c r="AJ127" s="333"/>
      <c r="AK127" s="513"/>
      <c r="AL127" s="513"/>
      <c r="AM127" s="513"/>
      <c r="AN127" s="513"/>
      <c r="AO127" s="513"/>
      <c r="AP127" s="513"/>
      <c r="AQ127" s="513"/>
      <c r="AR127" s="513"/>
      <c r="AS127" s="513"/>
      <c r="AT127" s="514"/>
      <c r="AU127" s="549"/>
    </row>
    <row r="128" spans="2:47" ht="180" customHeight="1" x14ac:dyDescent="0.25">
      <c r="B128" s="967" t="str">
        <f>'3-IDENTIFICACIÓN DEL RIESGO'!B51</f>
        <v>Gestión de la Información</v>
      </c>
      <c r="C128" s="758">
        <v>41</v>
      </c>
      <c r="D128" s="839" t="str">
        <f>'3-IDENTIFICACIÓN DEL RIESGO'!G51</f>
        <v xml:space="preserve">Interrupción en la prestación de los servicios de TI </v>
      </c>
      <c r="E128" s="839" t="str">
        <f>'3-IDENTIFICACIÓN DEL RIESGO'!N51</f>
        <v>Tecnológicos</v>
      </c>
      <c r="F128" s="839" t="str">
        <f>'3-IDENTIFICACIÓN DEL RIESGO'!H51</f>
        <v>Insuficiente infraestructura tecnológica para soportar la operación Crítica de la Agencia.
Falla en la infraestructura por falta de mantenimientos preventivos
Despliegues o pasos a producción sin control  ni verificación de los riesgos</v>
      </c>
      <c r="G128" s="839" t="str">
        <f>'3-IDENTIFICACIÓN DEL RIESGO'!L51</f>
        <v>Insatisfacción de los grupos de interés
Deterioro de la imagen institucional
Sanciones a la Agencia por parte de los entes de control
Demoras en las respuestas a los usuarios sobre PQRSD 
Incumplimiento de los objetivos estratégicos de la Agencia</v>
      </c>
      <c r="H128" s="957" t="str">
        <f>'4-VALORACIÓN DEL RIESGO'!Q50</f>
        <v>Probable</v>
      </c>
      <c r="I128" s="957" t="str">
        <f>'4-VALORACIÓN DEL RIESGO'!AA50</f>
        <v>Catastrófico</v>
      </c>
      <c r="J128" s="957" t="str">
        <f>'4-VALORACIÓN DEL RIESGO'!AB50</f>
        <v>Extremo</v>
      </c>
      <c r="K128" s="957" t="str">
        <f>'4-VALORACIÓN DEL RIESGO'!AC50</f>
        <v>Reducir</v>
      </c>
      <c r="L128" s="487" t="s">
        <v>390</v>
      </c>
      <c r="M128" s="516" t="str">
        <f>'5-CONTROLES'!M131</f>
        <v>Actualización y parcheo de los sistemas operativos a las versiones actuales de los fabricantes.</v>
      </c>
      <c r="N128" s="516" t="str">
        <f>'5-CONTROLES'!L131</f>
        <v>Sistema operativo actualizado.</v>
      </c>
      <c r="O128" s="516" t="str">
        <f>'5-CONTROLES'!G131</f>
        <v>Secretaría General</v>
      </c>
      <c r="P128" s="516" t="str">
        <f>'5-CONTROLES'!H131</f>
        <v>MENSUAL</v>
      </c>
      <c r="Q128" s="954" t="s">
        <v>2018</v>
      </c>
      <c r="R128" s="516" t="str">
        <f>'5-CONTROLES'!AC131</f>
        <v>Fuerte</v>
      </c>
      <c r="S128" s="516" t="str">
        <f>'5-CONTROLES'!AD131</f>
        <v>Fuerte</v>
      </c>
      <c r="T128" s="516" t="str">
        <f>'5-CONTROLES'!AE131</f>
        <v>Fuerte</v>
      </c>
      <c r="U128" s="839" t="str">
        <f>'5-CONTROLES'!AI131</f>
        <v>Moderado</v>
      </c>
      <c r="V128" s="956" t="str">
        <f>'5-CONTROLES'!AM131</f>
        <v>Posible</v>
      </c>
      <c r="W128" s="956" t="str">
        <f>'5-CONTROLES'!AQ131</f>
        <v>Catastrófico</v>
      </c>
      <c r="X128" s="957" t="str">
        <f>'5-CONTROLES'!AR131</f>
        <v>Extremo</v>
      </c>
      <c r="Y128" s="956" t="str">
        <f>'5-CONTROLES'!AT131</f>
        <v>Reducir</v>
      </c>
      <c r="Z128" s="953" t="s">
        <v>1899</v>
      </c>
      <c r="AA128" s="953" t="s">
        <v>1900</v>
      </c>
      <c r="AB128" s="492" t="s">
        <v>494</v>
      </c>
      <c r="AC128" s="496" t="s">
        <v>2109</v>
      </c>
      <c r="AD128" s="496" t="s">
        <v>1146</v>
      </c>
      <c r="AE128" s="496" t="s">
        <v>2110</v>
      </c>
      <c r="AF128" s="511">
        <v>1</v>
      </c>
      <c r="AG128" s="513"/>
      <c r="AH128" s="513"/>
      <c r="AI128" s="513"/>
      <c r="AJ128" s="333"/>
      <c r="AK128" s="513"/>
      <c r="AL128" s="513">
        <v>1</v>
      </c>
      <c r="AM128" s="513"/>
      <c r="AN128" s="513"/>
      <c r="AO128" s="513"/>
      <c r="AP128" s="513"/>
      <c r="AQ128" s="513"/>
      <c r="AR128" s="513"/>
      <c r="AS128" s="513">
        <f t="shared" si="1"/>
        <v>1</v>
      </c>
      <c r="AT128" s="524" t="s">
        <v>2232</v>
      </c>
      <c r="AU128" s="550"/>
    </row>
    <row r="129" spans="2:47" ht="180" customHeight="1" thickBot="1" x14ac:dyDescent="0.3">
      <c r="B129" s="967"/>
      <c r="C129" s="758"/>
      <c r="D129" s="839"/>
      <c r="E129" s="839"/>
      <c r="F129" s="839"/>
      <c r="G129" s="839"/>
      <c r="H129" s="957"/>
      <c r="I129" s="957"/>
      <c r="J129" s="957"/>
      <c r="K129" s="957"/>
      <c r="L129" s="487" t="s">
        <v>391</v>
      </c>
      <c r="M129" s="516" t="str">
        <f>'5-CONTROLES'!M132</f>
        <v>Seguimiento a las alertas presentadas en la plataforma tecnológica.</v>
      </c>
      <c r="N129" s="516" t="str">
        <f>'5-CONTROLES'!L132</f>
        <v>Reporte de alertas detectadas</v>
      </c>
      <c r="O129" s="516" t="str">
        <f>'5-CONTROLES'!G132</f>
        <v>Secretaría General</v>
      </c>
      <c r="P129" s="516" t="str">
        <f>'5-CONTROLES'!H132</f>
        <v>DIARIO</v>
      </c>
      <c r="Q129" s="954"/>
      <c r="R129" s="516" t="str">
        <f>'5-CONTROLES'!AC132</f>
        <v>Débil</v>
      </c>
      <c r="S129" s="516" t="str">
        <f>'5-CONTROLES'!AD132</f>
        <v>Fuerte</v>
      </c>
      <c r="T129" s="516" t="str">
        <f>'5-CONTROLES'!AE132</f>
        <v>Débil</v>
      </c>
      <c r="U129" s="839"/>
      <c r="V129" s="956"/>
      <c r="W129" s="956"/>
      <c r="X129" s="957"/>
      <c r="Y129" s="956"/>
      <c r="Z129" s="953"/>
      <c r="AA129" s="953"/>
      <c r="AB129" s="492" t="s">
        <v>495</v>
      </c>
      <c r="AC129" s="496" t="s">
        <v>2111</v>
      </c>
      <c r="AD129" s="496" t="s">
        <v>1146</v>
      </c>
      <c r="AE129" s="496" t="s">
        <v>2112</v>
      </c>
      <c r="AF129" s="512">
        <v>1</v>
      </c>
      <c r="AG129" s="513"/>
      <c r="AH129" s="513"/>
      <c r="AI129" s="513"/>
      <c r="AJ129" s="333"/>
      <c r="AK129" s="513"/>
      <c r="AL129" s="513"/>
      <c r="AM129" s="513"/>
      <c r="AN129" s="513"/>
      <c r="AO129" s="513"/>
      <c r="AP129" s="513"/>
      <c r="AQ129" s="513"/>
      <c r="AR129" s="513">
        <v>1</v>
      </c>
      <c r="AS129" s="513">
        <f t="shared" si="1"/>
        <v>1</v>
      </c>
      <c r="AT129" s="514" t="s">
        <v>2233</v>
      </c>
      <c r="AU129" s="549" t="s">
        <v>2234</v>
      </c>
    </row>
    <row r="130" spans="2:47" ht="180" hidden="1" customHeight="1" thickBot="1" x14ac:dyDescent="0.3">
      <c r="B130" s="967"/>
      <c r="C130" s="758"/>
      <c r="D130" s="839"/>
      <c r="E130" s="839"/>
      <c r="F130" s="839"/>
      <c r="G130" s="839"/>
      <c r="H130" s="957"/>
      <c r="I130" s="957"/>
      <c r="J130" s="957"/>
      <c r="K130" s="957"/>
      <c r="L130" s="487" t="s">
        <v>681</v>
      </c>
      <c r="M130" s="516">
        <f>'5-CONTROLES'!M133</f>
        <v>0</v>
      </c>
      <c r="N130" s="516">
        <f>'5-CONTROLES'!L133</f>
        <v>0</v>
      </c>
      <c r="O130" s="516">
        <f>'5-CONTROLES'!G133</f>
        <v>0</v>
      </c>
      <c r="P130" s="516">
        <f>'5-CONTROLES'!H133</f>
        <v>0</v>
      </c>
      <c r="Q130" s="954"/>
      <c r="R130" s="516" t="str">
        <f>'5-CONTROLES'!AC133</f>
        <v>Débil</v>
      </c>
      <c r="S130" s="516">
        <f>'5-CONTROLES'!AD133</f>
        <v>0</v>
      </c>
      <c r="T130" s="516" t="str">
        <f>'5-CONTROLES'!AE133</f>
        <v>Débil</v>
      </c>
      <c r="U130" s="839"/>
      <c r="V130" s="956"/>
      <c r="W130" s="956"/>
      <c r="X130" s="957"/>
      <c r="Y130" s="956"/>
      <c r="Z130" s="953"/>
      <c r="AA130" s="953"/>
      <c r="AB130" s="492" t="s">
        <v>754</v>
      </c>
      <c r="AC130" s="496" t="s">
        <v>2113</v>
      </c>
      <c r="AD130" s="496" t="s">
        <v>1146</v>
      </c>
      <c r="AE130" s="496" t="s">
        <v>2114</v>
      </c>
      <c r="AF130" s="160">
        <v>1</v>
      </c>
      <c r="AG130" s="513"/>
      <c r="AH130" s="513"/>
      <c r="AI130" s="513"/>
      <c r="AJ130" s="513"/>
      <c r="AK130" s="513"/>
      <c r="AL130" s="513"/>
      <c r="AM130" s="513"/>
      <c r="AN130" s="513"/>
      <c r="AO130" s="513"/>
      <c r="AP130" s="513"/>
      <c r="AQ130" s="513"/>
      <c r="AR130" s="513">
        <v>1</v>
      </c>
      <c r="AS130" s="513">
        <f t="shared" si="1"/>
        <v>1</v>
      </c>
      <c r="AT130" s="514" t="s">
        <v>2235</v>
      </c>
      <c r="AU130" s="549" t="s">
        <v>2236</v>
      </c>
    </row>
    <row r="131" spans="2:47" ht="180" customHeight="1" x14ac:dyDescent="0.25">
      <c r="B131" s="967" t="str">
        <f>'3-IDENTIFICACIÓN DEL RIESGO'!B52</f>
        <v>Gestión de la Información</v>
      </c>
      <c r="C131" s="758">
        <v>42</v>
      </c>
      <c r="D131" s="839" t="str">
        <f>'3-IDENTIFICACIÓN DEL RIESGO'!G52</f>
        <v>Uso no autorizado para firmar documentos con la firma digital.</v>
      </c>
      <c r="E131" s="839" t="str">
        <f>'3-IDENTIFICACIÓN DEL RIESGO'!N52</f>
        <v>Operativos</v>
      </c>
      <c r="F131" s="839" t="str">
        <f>'3-IDENTIFICACIÓN DEL RIESGO'!H52</f>
        <v>Abuso de confianza
Desconocimiento del manejo adecuado de la firma digital
Utilización indebida de la firma digital
Entrega de las credenciales a terceros</v>
      </c>
      <c r="G131" s="839" t="str">
        <f>'3-IDENTIFICACIÓN DEL RIESGO'!L52</f>
        <v>Investigación y sanciones disciplinarias
Sanciones a la Agencia por parte de los entes de control
Deterioro de la imagen institucional
Extorción a propietario de las tierras
Entrega de predios a personas equivocadas</v>
      </c>
      <c r="H131" s="957" t="str">
        <f>'4-VALORACIÓN DEL RIESGO'!Q51</f>
        <v>Probable</v>
      </c>
      <c r="I131" s="957" t="str">
        <f>'4-VALORACIÓN DEL RIESGO'!AA51</f>
        <v>Catastrófico</v>
      </c>
      <c r="J131" s="957" t="str">
        <f>'4-VALORACIÓN DEL RIESGO'!AB51</f>
        <v>Extremo</v>
      </c>
      <c r="K131" s="957" t="str">
        <f>'4-VALORACIÓN DEL RIESGO'!AC51</f>
        <v>Reducir</v>
      </c>
      <c r="L131" s="487" t="s">
        <v>392</v>
      </c>
      <c r="M131" s="516" t="str">
        <f>'5-CONTROLES'!M134</f>
        <v>Verificación que hace ORFEO y PAABS al ingreso al aplicativo del usuario y contraseña para el uso de la firma digital.</v>
      </c>
      <c r="N131" s="516" t="str">
        <f>'5-CONTROLES'!L134</f>
        <v>Bases de datos de  ORFEO y PAABS  de las codificaciones que contiene el registro de la firma digital.</v>
      </c>
      <c r="O131" s="516" t="str">
        <f>'5-CONTROLES'!G134</f>
        <v>Secretaría General</v>
      </c>
      <c r="P131" s="516" t="str">
        <f>'5-CONTROLES'!H134</f>
        <v>DIARIO</v>
      </c>
      <c r="Q131" s="954" t="s">
        <v>1874</v>
      </c>
      <c r="R131" s="516" t="str">
        <f>'5-CONTROLES'!AC134</f>
        <v>Fuerte</v>
      </c>
      <c r="S131" s="516" t="str">
        <f>'5-CONTROLES'!AD134</f>
        <v>Fuerte</v>
      </c>
      <c r="T131" s="516" t="str">
        <f>'5-CONTROLES'!AE134</f>
        <v>Fuerte</v>
      </c>
      <c r="U131" s="839" t="str">
        <f>'5-CONTROLES'!AI134</f>
        <v>Fuerte</v>
      </c>
      <c r="V131" s="956" t="str">
        <f>'5-CONTROLES'!AM134</f>
        <v>Improbable</v>
      </c>
      <c r="W131" s="956" t="str">
        <f>'5-CONTROLES'!AQ134</f>
        <v>Catastrófico</v>
      </c>
      <c r="X131" s="957" t="str">
        <f>'5-CONTROLES'!AR134</f>
        <v>Extremo</v>
      </c>
      <c r="Y131" s="956" t="str">
        <f>'5-CONTROLES'!AT134</f>
        <v>Reducir</v>
      </c>
      <c r="Z131" s="953" t="s">
        <v>1901</v>
      </c>
      <c r="AA131" s="953" t="s">
        <v>1902</v>
      </c>
      <c r="AB131" s="492" t="s">
        <v>496</v>
      </c>
      <c r="AC131" s="496" t="s">
        <v>2115</v>
      </c>
      <c r="AD131" s="496" t="s">
        <v>1146</v>
      </c>
      <c r="AE131" s="496" t="s">
        <v>2116</v>
      </c>
      <c r="AF131" s="157">
        <v>1</v>
      </c>
      <c r="AG131" s="513"/>
      <c r="AH131" s="513"/>
      <c r="AI131" s="513"/>
      <c r="AJ131" s="513"/>
      <c r="AK131" s="513"/>
      <c r="AL131" s="513"/>
      <c r="AM131" s="513"/>
      <c r="AN131" s="513"/>
      <c r="AO131" s="513"/>
      <c r="AP131" s="513"/>
      <c r="AQ131" s="513">
        <v>1</v>
      </c>
      <c r="AR131" s="513"/>
      <c r="AS131" s="513">
        <f t="shared" si="1"/>
        <v>1</v>
      </c>
      <c r="AT131" s="514" t="s">
        <v>2237</v>
      </c>
      <c r="AU131" s="551" t="s">
        <v>2238</v>
      </c>
    </row>
    <row r="132" spans="2:47" ht="180" hidden="1" customHeight="1" x14ac:dyDescent="0.25">
      <c r="B132" s="967"/>
      <c r="C132" s="758"/>
      <c r="D132" s="839"/>
      <c r="E132" s="839"/>
      <c r="F132" s="839"/>
      <c r="G132" s="839"/>
      <c r="H132" s="957"/>
      <c r="I132" s="957"/>
      <c r="J132" s="957"/>
      <c r="K132" s="957"/>
      <c r="L132" s="487" t="s">
        <v>393</v>
      </c>
      <c r="M132" s="516">
        <f>'5-CONTROLES'!M135</f>
        <v>0</v>
      </c>
      <c r="N132" s="516">
        <f>'5-CONTROLES'!L135</f>
        <v>0</v>
      </c>
      <c r="O132" s="516">
        <f>'5-CONTROLES'!G135</f>
        <v>0</v>
      </c>
      <c r="P132" s="516">
        <f>'5-CONTROLES'!H135</f>
        <v>0</v>
      </c>
      <c r="Q132" s="954"/>
      <c r="R132" s="516" t="str">
        <f>'5-CONTROLES'!AC135</f>
        <v>Débil</v>
      </c>
      <c r="S132" s="516">
        <f>'5-CONTROLES'!AD135</f>
        <v>0</v>
      </c>
      <c r="T132" s="516" t="str">
        <f>'5-CONTROLES'!AE135</f>
        <v>Débil</v>
      </c>
      <c r="U132" s="839"/>
      <c r="V132" s="956"/>
      <c r="W132" s="956"/>
      <c r="X132" s="957"/>
      <c r="Y132" s="956"/>
      <c r="Z132" s="953"/>
      <c r="AA132" s="953"/>
      <c r="AB132" s="492" t="s">
        <v>497</v>
      </c>
      <c r="AC132" s="496" t="s">
        <v>2117</v>
      </c>
      <c r="AD132" s="496" t="s">
        <v>1146</v>
      </c>
      <c r="AE132" s="496" t="s">
        <v>1903</v>
      </c>
      <c r="AF132" s="512">
        <v>1</v>
      </c>
      <c r="AG132" s="513"/>
      <c r="AH132" s="513"/>
      <c r="AI132" s="513"/>
      <c r="AJ132" s="513"/>
      <c r="AK132" s="513"/>
      <c r="AL132" s="513"/>
      <c r="AM132" s="513"/>
      <c r="AN132" s="513"/>
      <c r="AO132" s="513"/>
      <c r="AP132" s="513"/>
      <c r="AQ132" s="513">
        <v>1</v>
      </c>
      <c r="AR132" s="513"/>
      <c r="AS132" s="513">
        <f t="shared" si="1"/>
        <v>1</v>
      </c>
      <c r="AT132" s="514" t="s">
        <v>2239</v>
      </c>
      <c r="AU132" s="551" t="s">
        <v>2240</v>
      </c>
    </row>
    <row r="133" spans="2:47" ht="180" hidden="1" customHeight="1" x14ac:dyDescent="0.25">
      <c r="B133" s="967"/>
      <c r="C133" s="758"/>
      <c r="D133" s="839"/>
      <c r="E133" s="839"/>
      <c r="F133" s="839"/>
      <c r="G133" s="839"/>
      <c r="H133" s="957"/>
      <c r="I133" s="957"/>
      <c r="J133" s="957"/>
      <c r="K133" s="957"/>
      <c r="L133" s="487" t="s">
        <v>682</v>
      </c>
      <c r="M133" s="516">
        <f>'5-CONTROLES'!M136</f>
        <v>0</v>
      </c>
      <c r="N133" s="516">
        <f>'5-CONTROLES'!L136</f>
        <v>0</v>
      </c>
      <c r="O133" s="516">
        <f>'5-CONTROLES'!G136</f>
        <v>0</v>
      </c>
      <c r="P133" s="516">
        <f>'5-CONTROLES'!H136</f>
        <v>0</v>
      </c>
      <c r="Q133" s="954"/>
      <c r="R133" s="516" t="str">
        <f>'5-CONTROLES'!AC136</f>
        <v>Débil</v>
      </c>
      <c r="S133" s="516">
        <f>'5-CONTROLES'!AD136</f>
        <v>0</v>
      </c>
      <c r="T133" s="516" t="str">
        <f>'5-CONTROLES'!AE136</f>
        <v>Débil</v>
      </c>
      <c r="U133" s="839"/>
      <c r="V133" s="956"/>
      <c r="W133" s="956"/>
      <c r="X133" s="957"/>
      <c r="Y133" s="956"/>
      <c r="Z133" s="953"/>
      <c r="AA133" s="953"/>
      <c r="AB133" s="492" t="s">
        <v>755</v>
      </c>
      <c r="AC133" s="488"/>
      <c r="AD133" s="488"/>
      <c r="AE133" s="488"/>
      <c r="AF133" s="520"/>
      <c r="AG133" s="513"/>
      <c r="AH133" s="513"/>
      <c r="AI133" s="513"/>
      <c r="AJ133" s="513"/>
      <c r="AK133" s="513"/>
      <c r="AL133" s="513"/>
      <c r="AM133" s="513"/>
      <c r="AN133" s="513"/>
      <c r="AO133" s="513"/>
      <c r="AP133" s="513"/>
      <c r="AQ133" s="513"/>
      <c r="AR133" s="513"/>
      <c r="AS133" s="513"/>
      <c r="AT133" s="514"/>
      <c r="AU133" s="551"/>
    </row>
    <row r="134" spans="2:47" ht="180" customHeight="1" x14ac:dyDescent="0.25">
      <c r="B134" s="967" t="str">
        <f>'3-IDENTIFICACIÓN DEL RIESGO'!B53</f>
        <v>Gestión del Talento Humano</v>
      </c>
      <c r="C134" s="758">
        <v>43</v>
      </c>
      <c r="D134" s="839" t="str">
        <f>'3-IDENTIFICACIÓN DEL RIESGO'!G53</f>
        <v>Posibilidad de incumplir metas del Plan Estratégico de Talento Humano</v>
      </c>
      <c r="E134" s="839" t="str">
        <f>'3-IDENTIFICACIÓN DEL RIESGO'!N53</f>
        <v>Estratégicos</v>
      </c>
      <c r="F134" s="839" t="str">
        <f>'3-IDENTIFICACIÓN DEL RIESGO'!H53</f>
        <v>Diagnóstico ineficiente y planificación imprecisa de las necesidades del personal.
Falta de ejecución de las actividades y planes de Talento Humano.
Falta de recursos para la ejecución de planes y programas.</v>
      </c>
      <c r="G134" s="839" t="str">
        <f>'3-IDENTIFICACIÓN DEL RIESGO'!L53</f>
        <v>Desmejoramiento del ambiente laboral.
No cumplimiento de la misión, visión y objetivos institucionales.</v>
      </c>
      <c r="H134" s="957" t="str">
        <f>'4-VALORACIÓN DEL RIESGO'!Q52</f>
        <v>Posible</v>
      </c>
      <c r="I134" s="957" t="str">
        <f>'4-VALORACIÓN DEL RIESGO'!AA52</f>
        <v>Mayor</v>
      </c>
      <c r="J134" s="957" t="str">
        <f>'4-VALORACIÓN DEL RIESGO'!AB52</f>
        <v>Extremo</v>
      </c>
      <c r="K134" s="957" t="str">
        <f>'4-VALORACIÓN DEL RIESGO'!AC52</f>
        <v>Reducir</v>
      </c>
      <c r="L134" s="487" t="s">
        <v>394</v>
      </c>
      <c r="M134" s="516" t="str">
        <f>'5-CONTROLES'!M137</f>
        <v>Revisión y preaprobación del Plan Estrategico de TTHH por parte de la Secretaría General.</v>
      </c>
      <c r="N134" s="516" t="str">
        <f>'5-CONTROLES'!L137</f>
        <v>Plan Estrategico de Talento Humano.</v>
      </c>
      <c r="O134" s="516" t="str">
        <f>'5-CONTROLES'!G137</f>
        <v>Subdirección de Talento Humano</v>
      </c>
      <c r="P134" s="516" t="str">
        <f>'5-CONTROLES'!H137</f>
        <v>ANUAL</v>
      </c>
      <c r="Q134" s="954" t="s">
        <v>1148</v>
      </c>
      <c r="R134" s="516" t="str">
        <f>'5-CONTROLES'!AC137</f>
        <v>Fuerte</v>
      </c>
      <c r="S134" s="516" t="str">
        <f>'5-CONTROLES'!AD137</f>
        <v>Fuerte</v>
      </c>
      <c r="T134" s="516" t="str">
        <f>'5-CONTROLES'!AE137</f>
        <v>Fuerte</v>
      </c>
      <c r="U134" s="839" t="str">
        <f>'5-CONTROLES'!AI137</f>
        <v>Moderado</v>
      </c>
      <c r="V134" s="956" t="str">
        <f>'5-CONTROLES'!AM137</f>
        <v>Improbable</v>
      </c>
      <c r="W134" s="956" t="str">
        <f>'5-CONTROLES'!AQ137</f>
        <v>Mayor</v>
      </c>
      <c r="X134" s="957" t="str">
        <f>'5-CONTROLES'!AR137</f>
        <v>Alto</v>
      </c>
      <c r="Y134" s="956" t="str">
        <f>'5-CONTROLES'!AT137</f>
        <v>Reducir</v>
      </c>
      <c r="Z134" s="953" t="s">
        <v>1105</v>
      </c>
      <c r="AA134" s="953" t="s">
        <v>1106</v>
      </c>
      <c r="AB134" s="515" t="s">
        <v>498</v>
      </c>
      <c r="AC134" s="488" t="s">
        <v>1108</v>
      </c>
      <c r="AD134" s="488" t="s">
        <v>2090</v>
      </c>
      <c r="AE134" s="488" t="s">
        <v>1110</v>
      </c>
      <c r="AF134" s="520">
        <v>2</v>
      </c>
      <c r="AG134" s="513"/>
      <c r="AH134" s="513"/>
      <c r="AI134" s="513"/>
      <c r="AJ134" s="513"/>
      <c r="AK134" s="513"/>
      <c r="AL134" s="513">
        <v>1</v>
      </c>
      <c r="AM134" s="513"/>
      <c r="AN134" s="513"/>
      <c r="AO134" s="513"/>
      <c r="AP134" s="513"/>
      <c r="AQ134" s="513"/>
      <c r="AR134" s="513">
        <v>1</v>
      </c>
      <c r="AS134" s="513">
        <f t="shared" si="1"/>
        <v>2</v>
      </c>
      <c r="AT134" s="514" t="s">
        <v>2241</v>
      </c>
      <c r="AU134" s="551" t="s">
        <v>2242</v>
      </c>
    </row>
    <row r="135" spans="2:47" ht="180" customHeight="1" x14ac:dyDescent="0.25">
      <c r="B135" s="967"/>
      <c r="C135" s="758"/>
      <c r="D135" s="839"/>
      <c r="E135" s="839"/>
      <c r="F135" s="839"/>
      <c r="G135" s="839"/>
      <c r="H135" s="957"/>
      <c r="I135" s="957"/>
      <c r="J135" s="957"/>
      <c r="K135" s="957"/>
      <c r="L135" s="487" t="s">
        <v>395</v>
      </c>
      <c r="M135" s="516" t="str">
        <f>'5-CONTROLES'!M138</f>
        <v>Verificación del cumplimiento en la ejecución de las actividades del PETTHH</v>
      </c>
      <c r="N135" s="516" t="str">
        <f>'5-CONTROLES'!L138</f>
        <v>Informe de ejecución del PETH</v>
      </c>
      <c r="O135" s="516" t="str">
        <f>'5-CONTROLES'!G138</f>
        <v>Subdirección de Talento Humano</v>
      </c>
      <c r="P135" s="516" t="str">
        <f>'5-CONTROLES'!H138</f>
        <v>TRIMESTRAL</v>
      </c>
      <c r="Q135" s="954"/>
      <c r="R135" s="516" t="str">
        <f>'5-CONTROLES'!AC138</f>
        <v>Moderado</v>
      </c>
      <c r="S135" s="516" t="str">
        <f>'5-CONTROLES'!AD138</f>
        <v>Moderado</v>
      </c>
      <c r="T135" s="516" t="str">
        <f>'5-CONTROLES'!AE138</f>
        <v>Moderado</v>
      </c>
      <c r="U135" s="839"/>
      <c r="V135" s="956"/>
      <c r="W135" s="956"/>
      <c r="X135" s="957"/>
      <c r="Y135" s="956"/>
      <c r="Z135" s="953"/>
      <c r="AA135" s="953"/>
      <c r="AB135" s="515" t="s">
        <v>499</v>
      </c>
      <c r="AC135" s="488"/>
      <c r="AD135" s="488"/>
      <c r="AE135" s="488"/>
      <c r="AF135" s="520"/>
      <c r="AG135" s="513"/>
      <c r="AH135" s="513"/>
      <c r="AI135" s="513"/>
      <c r="AJ135" s="513"/>
      <c r="AK135" s="513"/>
      <c r="AL135" s="513"/>
      <c r="AM135" s="513"/>
      <c r="AN135" s="513"/>
      <c r="AO135" s="513"/>
      <c r="AP135" s="513"/>
      <c r="AQ135" s="513"/>
      <c r="AR135" s="513"/>
      <c r="AS135" s="513"/>
      <c r="AT135" s="514"/>
      <c r="AU135" s="551"/>
    </row>
    <row r="136" spans="2:47" ht="180" hidden="1" customHeight="1" x14ac:dyDescent="0.25">
      <c r="B136" s="967"/>
      <c r="C136" s="758"/>
      <c r="D136" s="839"/>
      <c r="E136" s="839"/>
      <c r="F136" s="839"/>
      <c r="G136" s="839"/>
      <c r="H136" s="957"/>
      <c r="I136" s="957"/>
      <c r="J136" s="957"/>
      <c r="K136" s="957"/>
      <c r="L136" s="487" t="s">
        <v>683</v>
      </c>
      <c r="M136" s="516">
        <f>'5-CONTROLES'!M139</f>
        <v>0</v>
      </c>
      <c r="N136" s="516">
        <f>'5-CONTROLES'!L139</f>
        <v>0</v>
      </c>
      <c r="O136" s="516">
        <f>'5-CONTROLES'!G139</f>
        <v>0</v>
      </c>
      <c r="P136" s="516">
        <f>'5-CONTROLES'!H139</f>
        <v>0</v>
      </c>
      <c r="Q136" s="954"/>
      <c r="R136" s="516" t="str">
        <f>'5-CONTROLES'!AC139</f>
        <v>Débil</v>
      </c>
      <c r="S136" s="516">
        <f>'5-CONTROLES'!AD139</f>
        <v>0</v>
      </c>
      <c r="T136" s="516" t="str">
        <f>'5-CONTROLES'!AE139</f>
        <v>Débil</v>
      </c>
      <c r="U136" s="839"/>
      <c r="V136" s="956"/>
      <c r="W136" s="956"/>
      <c r="X136" s="957"/>
      <c r="Y136" s="956"/>
      <c r="Z136" s="953"/>
      <c r="AA136" s="953"/>
      <c r="AB136" s="515" t="s">
        <v>756</v>
      </c>
      <c r="AC136" s="488"/>
      <c r="AD136" s="488"/>
      <c r="AE136" s="488"/>
      <c r="AF136" s="520"/>
      <c r="AG136" s="513"/>
      <c r="AH136" s="513"/>
      <c r="AI136" s="513"/>
      <c r="AJ136" s="513"/>
      <c r="AK136" s="513"/>
      <c r="AL136" s="513"/>
      <c r="AM136" s="513"/>
      <c r="AN136" s="513"/>
      <c r="AO136" s="513"/>
      <c r="AP136" s="513"/>
      <c r="AQ136" s="513"/>
      <c r="AR136" s="513"/>
      <c r="AS136" s="513"/>
      <c r="AT136" s="514"/>
      <c r="AU136" s="551"/>
    </row>
    <row r="137" spans="2:47" ht="180" customHeight="1" x14ac:dyDescent="0.25">
      <c r="B137" s="967" t="str">
        <f>'3-IDENTIFICACIÓN DEL RIESGO'!B54</f>
        <v>Gestión del Talento Humano</v>
      </c>
      <c r="C137" s="758">
        <v>44</v>
      </c>
      <c r="D137" s="839" t="str">
        <f>'3-IDENTIFICACIÓN DEL RIESGO'!G54</f>
        <v>Inconsistencias en el reporte y liquidación de las novedades laborales y prestacionales</v>
      </c>
      <c r="E137" s="839" t="str">
        <f>'3-IDENTIFICACIÓN DEL RIESGO'!N54</f>
        <v>Operativos</v>
      </c>
      <c r="F137" s="839" t="str">
        <f>'3-IDENTIFICACIÓN DEL RIESGO'!H54</f>
        <v>Fallas en liquidación de la nómina de acuerdo con la herramienta utilizada.
Desconocimiento o inoportunidad del reporte de novedades en la liquidación de nómina.
Falta de políticas internas de operación</v>
      </c>
      <c r="G137" s="839" t="str">
        <f>'3-IDENTIFICACIÓN DEL RIESGO'!L54</f>
        <v>No pago de la Nomina de los funcionarios.
Errores en la liquidación de prestaciones sociales.
Pago inoportuno.</v>
      </c>
      <c r="H137" s="957" t="str">
        <f>'4-VALORACIÓN DEL RIESGO'!Q53</f>
        <v>Probable</v>
      </c>
      <c r="I137" s="957" t="str">
        <f>'4-VALORACIÓN DEL RIESGO'!AA53</f>
        <v>Mayor</v>
      </c>
      <c r="J137" s="957" t="str">
        <f>'4-VALORACIÓN DEL RIESGO'!AB53</f>
        <v>Extremo</v>
      </c>
      <c r="K137" s="957" t="str">
        <f>'4-VALORACIÓN DEL RIESGO'!AC53</f>
        <v>Reducir</v>
      </c>
      <c r="L137" s="487" t="s">
        <v>396</v>
      </c>
      <c r="M137" s="516" t="str">
        <f>'5-CONTROLES'!M140</f>
        <v>Verificar el estado de actualización del aplicativo Meta4 - SIGEP para liquidación de la Nómina (SIGEP módulo nómina).</v>
      </c>
      <c r="N137" s="516" t="str">
        <f>'5-CONTROLES'!L140</f>
        <v>Constancia de actualización del aplicativo</v>
      </c>
      <c r="O137" s="516" t="str">
        <f>'5-CONTROLES'!G140</f>
        <v>Subdirección de Talento Humano</v>
      </c>
      <c r="P137" s="516" t="str">
        <f>'5-CONTROLES'!H140</f>
        <v>MENSUAL</v>
      </c>
      <c r="Q137" s="954" t="s">
        <v>1147</v>
      </c>
      <c r="R137" s="516" t="str">
        <f>'5-CONTROLES'!AC140</f>
        <v>Débil</v>
      </c>
      <c r="S137" s="516" t="str">
        <f>'5-CONTROLES'!AD140</f>
        <v>Moderado</v>
      </c>
      <c r="T137" s="516" t="str">
        <f>'5-CONTROLES'!AE140</f>
        <v>Débil</v>
      </c>
      <c r="U137" s="839" t="str">
        <f>'5-CONTROLES'!AI140</f>
        <v>Débil</v>
      </c>
      <c r="V137" s="956" t="str">
        <f>'5-CONTROLES'!AM140</f>
        <v>Probable</v>
      </c>
      <c r="W137" s="956" t="str">
        <f>'5-CONTROLES'!AQ140</f>
        <v>Mayor</v>
      </c>
      <c r="X137" s="957" t="str">
        <f>'5-CONTROLES'!AR140</f>
        <v>Extremo</v>
      </c>
      <c r="Y137" s="956" t="str">
        <f>'5-CONTROLES'!AT140</f>
        <v>Reducir</v>
      </c>
      <c r="Z137" s="953" t="s">
        <v>1104</v>
      </c>
      <c r="AA137" s="953" t="s">
        <v>1107</v>
      </c>
      <c r="AB137" s="515" t="s">
        <v>500</v>
      </c>
      <c r="AC137" s="488" t="s">
        <v>1109</v>
      </c>
      <c r="AD137" s="488" t="s">
        <v>2090</v>
      </c>
      <c r="AE137" s="488" t="s">
        <v>1111</v>
      </c>
      <c r="AF137" s="520">
        <v>3</v>
      </c>
      <c r="AG137" s="513"/>
      <c r="AH137" s="513"/>
      <c r="AI137" s="513"/>
      <c r="AJ137" s="513">
        <v>1</v>
      </c>
      <c r="AK137" s="513"/>
      <c r="AL137" s="513"/>
      <c r="AM137" s="513"/>
      <c r="AN137" s="513">
        <v>1</v>
      </c>
      <c r="AO137" s="513"/>
      <c r="AP137" s="513"/>
      <c r="AQ137" s="513"/>
      <c r="AR137" s="513">
        <v>1</v>
      </c>
      <c r="AS137" s="513">
        <f t="shared" ref="AS137:AS200" si="2">+SUM(AG137:AR137)</f>
        <v>3</v>
      </c>
      <c r="AT137" s="514" t="s">
        <v>2243</v>
      </c>
      <c r="AU137" s="551" t="s">
        <v>2244</v>
      </c>
    </row>
    <row r="138" spans="2:47" ht="180" customHeight="1" x14ac:dyDescent="0.25">
      <c r="B138" s="967"/>
      <c r="C138" s="758"/>
      <c r="D138" s="839"/>
      <c r="E138" s="839"/>
      <c r="F138" s="839"/>
      <c r="G138" s="839"/>
      <c r="H138" s="957"/>
      <c r="I138" s="957"/>
      <c r="J138" s="957"/>
      <c r="K138" s="957"/>
      <c r="L138" s="487" t="s">
        <v>397</v>
      </c>
      <c r="M138" s="516" t="str">
        <f>'5-CONTROLES'!M141</f>
        <v>Verificación del nivel de ejecución del Programa de liquidación y pago de nómina.</v>
      </c>
      <c r="N138" s="516" t="str">
        <f>'5-CONTROLES'!L141</f>
        <v>Informe de ejecución del Programa de liquidación y pago de nómina.</v>
      </c>
      <c r="O138" s="516" t="str">
        <f>'5-CONTROLES'!G141</f>
        <v>Subdirección de Talento Humano</v>
      </c>
      <c r="P138" s="516" t="str">
        <f>'5-CONTROLES'!H141</f>
        <v>TRIMESTRAL</v>
      </c>
      <c r="Q138" s="954"/>
      <c r="R138" s="516" t="str">
        <f>'5-CONTROLES'!AC141</f>
        <v>Débil</v>
      </c>
      <c r="S138" s="516" t="str">
        <f>'5-CONTROLES'!AD141</f>
        <v>Moderado</v>
      </c>
      <c r="T138" s="516" t="str">
        <f>'5-CONTROLES'!AE141</f>
        <v>Débil</v>
      </c>
      <c r="U138" s="839"/>
      <c r="V138" s="956"/>
      <c r="W138" s="956"/>
      <c r="X138" s="957"/>
      <c r="Y138" s="956"/>
      <c r="Z138" s="953"/>
      <c r="AA138" s="953"/>
      <c r="AB138" s="515" t="s">
        <v>501</v>
      </c>
      <c r="AC138" s="488"/>
      <c r="AD138" s="488"/>
      <c r="AE138" s="488"/>
      <c r="AF138" s="520"/>
      <c r="AG138" s="513"/>
      <c r="AH138" s="513"/>
      <c r="AI138" s="513"/>
      <c r="AJ138" s="513"/>
      <c r="AK138" s="513"/>
      <c r="AL138" s="513"/>
      <c r="AM138" s="513"/>
      <c r="AN138" s="513"/>
      <c r="AO138" s="513"/>
      <c r="AP138" s="513"/>
      <c r="AQ138" s="513"/>
      <c r="AR138" s="513"/>
      <c r="AS138" s="513"/>
      <c r="AT138" s="514"/>
      <c r="AU138" s="551"/>
    </row>
    <row r="139" spans="2:47" ht="180" hidden="1" customHeight="1" x14ac:dyDescent="0.25">
      <c r="B139" s="967"/>
      <c r="C139" s="758"/>
      <c r="D139" s="839"/>
      <c r="E139" s="839"/>
      <c r="F139" s="839"/>
      <c r="G139" s="839"/>
      <c r="H139" s="957"/>
      <c r="I139" s="957"/>
      <c r="J139" s="957"/>
      <c r="K139" s="957"/>
      <c r="L139" s="487" t="s">
        <v>684</v>
      </c>
      <c r="M139" s="516">
        <f>'5-CONTROLES'!M142</f>
        <v>0</v>
      </c>
      <c r="N139" s="516">
        <f>'5-CONTROLES'!L142</f>
        <v>0</v>
      </c>
      <c r="O139" s="516">
        <f>'5-CONTROLES'!G142</f>
        <v>0</v>
      </c>
      <c r="P139" s="516">
        <f>'5-CONTROLES'!H142</f>
        <v>0</v>
      </c>
      <c r="Q139" s="954"/>
      <c r="R139" s="516" t="str">
        <f>'5-CONTROLES'!AC142</f>
        <v>Débil</v>
      </c>
      <c r="S139" s="516">
        <f>'5-CONTROLES'!AD142</f>
        <v>0</v>
      </c>
      <c r="T139" s="516" t="str">
        <f>'5-CONTROLES'!AE142</f>
        <v>Débil</v>
      </c>
      <c r="U139" s="839"/>
      <c r="V139" s="956"/>
      <c r="W139" s="956"/>
      <c r="X139" s="957"/>
      <c r="Y139" s="956"/>
      <c r="Z139" s="953"/>
      <c r="AA139" s="953"/>
      <c r="AB139" s="515" t="s">
        <v>757</v>
      </c>
      <c r="AC139" s="488"/>
      <c r="AD139" s="488"/>
      <c r="AE139" s="488"/>
      <c r="AF139" s="520"/>
      <c r="AG139" s="513"/>
      <c r="AH139" s="513"/>
      <c r="AI139" s="513"/>
      <c r="AJ139" s="513"/>
      <c r="AK139" s="513"/>
      <c r="AL139" s="513"/>
      <c r="AM139" s="513"/>
      <c r="AN139" s="513"/>
      <c r="AO139" s="513"/>
      <c r="AP139" s="513"/>
      <c r="AQ139" s="513"/>
      <c r="AR139" s="513"/>
      <c r="AS139" s="513"/>
      <c r="AT139" s="514"/>
      <c r="AU139" s="551"/>
    </row>
    <row r="140" spans="2:47" ht="180" customHeight="1" x14ac:dyDescent="0.25">
      <c r="B140" s="967" t="str">
        <f>'3-IDENTIFICACIÓN DEL RIESGO'!B55</f>
        <v>Gestión del Talento Humano</v>
      </c>
      <c r="C140" s="758">
        <v>45</v>
      </c>
      <c r="D140" s="839" t="str">
        <f>'3-IDENTIFICACIÓN DEL RIESGO'!G55</f>
        <v>Prescripción de la acción disciplinaria</v>
      </c>
      <c r="E140" s="839" t="str">
        <f>'3-IDENTIFICACIÓN DEL RIESGO'!N55</f>
        <v>De Cumplimiento</v>
      </c>
      <c r="F140" s="839" t="str">
        <f>'3-IDENTIFICACIÓN DEL RIESGO'!H55</f>
        <v>Ineficiente gestión disciplinaria
Dificultades en la consecución de las pruebas que permitan tomar una decisión de fondo.
Falta de instrumento para control de términos.
Insuficiencia de personal para desarrollar la función disciplinaria</v>
      </c>
      <c r="G140" s="839" t="str">
        <f>'3-IDENTIFICACIÓN DEL RIESGO'!L55</f>
        <v>Vencimiento de términos
Pérdida de credibilidad y confianza
Sanción disciplinaria al operador disciplinario</v>
      </c>
      <c r="H140" s="957" t="str">
        <f>'4-VALORACIÓN DEL RIESGO'!Q54</f>
        <v>Probable</v>
      </c>
      <c r="I140" s="957" t="str">
        <f>'4-VALORACIÓN DEL RIESGO'!AA54</f>
        <v>Catastrófico</v>
      </c>
      <c r="J140" s="957" t="str">
        <f>'4-VALORACIÓN DEL RIESGO'!AB54</f>
        <v>Extremo</v>
      </c>
      <c r="K140" s="957" t="str">
        <f>'4-VALORACIÓN DEL RIESGO'!AC54</f>
        <v>Reducir</v>
      </c>
      <c r="L140" s="487" t="s">
        <v>398</v>
      </c>
      <c r="M140" s="516" t="str">
        <f>'5-CONTROLES'!M143</f>
        <v>Verificación del cumplimiento términos procesales.</v>
      </c>
      <c r="N140" s="516" t="str">
        <f>'5-CONTROLES'!L143</f>
        <v>Matriz de procesos disciplinarios</v>
      </c>
      <c r="O140" s="516" t="str">
        <f>'5-CONTROLES'!G143</f>
        <v>Secretaría General</v>
      </c>
      <c r="P140" s="516" t="str">
        <f>'5-CONTROLES'!H143</f>
        <v>MENSUAL</v>
      </c>
      <c r="Q140" s="954" t="s">
        <v>1149</v>
      </c>
      <c r="R140" s="516" t="str">
        <f>'5-CONTROLES'!AC143</f>
        <v>Moderado</v>
      </c>
      <c r="S140" s="516" t="str">
        <f>'5-CONTROLES'!AD143</f>
        <v>Fuerte</v>
      </c>
      <c r="T140" s="516" t="str">
        <f>'5-CONTROLES'!AE143</f>
        <v>Moderado</v>
      </c>
      <c r="U140" s="839" t="str">
        <f>'5-CONTROLES'!AI143</f>
        <v>Moderado</v>
      </c>
      <c r="V140" s="956" t="str">
        <f>'5-CONTROLES'!AM143</f>
        <v>Posible</v>
      </c>
      <c r="W140" s="956" t="str">
        <f>'5-CONTROLES'!AQ143</f>
        <v>Catastrófico</v>
      </c>
      <c r="X140" s="957" t="str">
        <f>'5-CONTROLES'!AR143</f>
        <v>Extremo</v>
      </c>
      <c r="Y140" s="956" t="str">
        <f>'5-CONTROLES'!AT143</f>
        <v>Reducir</v>
      </c>
      <c r="Z140" s="953" t="s">
        <v>1150</v>
      </c>
      <c r="AA140" s="953" t="s">
        <v>1151</v>
      </c>
      <c r="AB140" s="515" t="s">
        <v>502</v>
      </c>
      <c r="AC140" s="488" t="s">
        <v>1152</v>
      </c>
      <c r="AD140" s="488" t="s">
        <v>1146</v>
      </c>
      <c r="AE140" s="488" t="s">
        <v>1153</v>
      </c>
      <c r="AF140" s="489">
        <v>1</v>
      </c>
      <c r="AG140" s="513"/>
      <c r="AH140" s="513"/>
      <c r="AI140" s="513"/>
      <c r="AJ140" s="513"/>
      <c r="AK140" s="513"/>
      <c r="AL140" s="513"/>
      <c r="AM140" s="513"/>
      <c r="AN140" s="513"/>
      <c r="AO140" s="513"/>
      <c r="AP140" s="513"/>
      <c r="AQ140" s="513"/>
      <c r="AR140" s="333">
        <v>1</v>
      </c>
      <c r="AS140" s="521">
        <f t="shared" si="2"/>
        <v>1</v>
      </c>
      <c r="AT140" s="514" t="s">
        <v>2185</v>
      </c>
      <c r="AU140" s="549" t="s">
        <v>2245</v>
      </c>
    </row>
    <row r="141" spans="2:47" ht="180" hidden="1" customHeight="1" x14ac:dyDescent="0.25">
      <c r="B141" s="967"/>
      <c r="C141" s="758"/>
      <c r="D141" s="839"/>
      <c r="E141" s="839"/>
      <c r="F141" s="839"/>
      <c r="G141" s="839"/>
      <c r="H141" s="957"/>
      <c r="I141" s="957"/>
      <c r="J141" s="957"/>
      <c r="K141" s="957"/>
      <c r="L141" s="487" t="s">
        <v>399</v>
      </c>
      <c r="M141" s="516">
        <f>'5-CONTROLES'!M144</f>
        <v>0</v>
      </c>
      <c r="N141" s="516">
        <f>'5-CONTROLES'!L144</f>
        <v>0</v>
      </c>
      <c r="O141" s="516">
        <f>'5-CONTROLES'!G144</f>
        <v>0</v>
      </c>
      <c r="P141" s="516">
        <f>'5-CONTROLES'!H144</f>
        <v>0</v>
      </c>
      <c r="Q141" s="954"/>
      <c r="R141" s="516" t="str">
        <f>'5-CONTROLES'!AC144</f>
        <v>Débil</v>
      </c>
      <c r="S141" s="516">
        <f>'5-CONTROLES'!AD144</f>
        <v>0</v>
      </c>
      <c r="T141" s="516" t="str">
        <f>'5-CONTROLES'!AE144</f>
        <v>Débil</v>
      </c>
      <c r="U141" s="839"/>
      <c r="V141" s="956"/>
      <c r="W141" s="956"/>
      <c r="X141" s="957"/>
      <c r="Y141" s="956"/>
      <c r="Z141" s="953"/>
      <c r="AA141" s="953"/>
      <c r="AB141" s="515" t="s">
        <v>503</v>
      </c>
      <c r="AC141" s="488"/>
      <c r="AD141" s="488"/>
      <c r="AE141" s="488"/>
      <c r="AF141" s="520"/>
      <c r="AG141" s="513"/>
      <c r="AH141" s="513"/>
      <c r="AI141" s="513"/>
      <c r="AJ141" s="513"/>
      <c r="AK141" s="513"/>
      <c r="AL141" s="513"/>
      <c r="AM141" s="513"/>
      <c r="AN141" s="513"/>
      <c r="AO141" s="513"/>
      <c r="AP141" s="513"/>
      <c r="AQ141" s="513"/>
      <c r="AR141" s="513"/>
      <c r="AS141" s="513"/>
      <c r="AT141" s="514"/>
      <c r="AU141" s="551"/>
    </row>
    <row r="142" spans="2:47" ht="180" hidden="1" customHeight="1" x14ac:dyDescent="0.25">
      <c r="B142" s="967"/>
      <c r="C142" s="758"/>
      <c r="D142" s="839"/>
      <c r="E142" s="839"/>
      <c r="F142" s="839"/>
      <c r="G142" s="839"/>
      <c r="H142" s="957"/>
      <c r="I142" s="957"/>
      <c r="J142" s="957"/>
      <c r="K142" s="957"/>
      <c r="L142" s="487" t="s">
        <v>685</v>
      </c>
      <c r="M142" s="516">
        <f>'5-CONTROLES'!M145</f>
        <v>0</v>
      </c>
      <c r="N142" s="516">
        <f>'5-CONTROLES'!L145</f>
        <v>0</v>
      </c>
      <c r="O142" s="516">
        <f>'5-CONTROLES'!G145</f>
        <v>0</v>
      </c>
      <c r="P142" s="516">
        <f>'5-CONTROLES'!H145</f>
        <v>0</v>
      </c>
      <c r="Q142" s="954"/>
      <c r="R142" s="516" t="str">
        <f>'5-CONTROLES'!AC145</f>
        <v>Débil</v>
      </c>
      <c r="S142" s="516">
        <f>'5-CONTROLES'!AD145</f>
        <v>0</v>
      </c>
      <c r="T142" s="516" t="str">
        <f>'5-CONTROLES'!AE145</f>
        <v>Débil</v>
      </c>
      <c r="U142" s="839"/>
      <c r="V142" s="956"/>
      <c r="W142" s="956"/>
      <c r="X142" s="957"/>
      <c r="Y142" s="956"/>
      <c r="Z142" s="953"/>
      <c r="AA142" s="953"/>
      <c r="AB142" s="515" t="s">
        <v>758</v>
      </c>
      <c r="AC142" s="488"/>
      <c r="AD142" s="488"/>
      <c r="AE142" s="488"/>
      <c r="AF142" s="520"/>
      <c r="AG142" s="513"/>
      <c r="AH142" s="513"/>
      <c r="AI142" s="513"/>
      <c r="AJ142" s="513"/>
      <c r="AK142" s="513"/>
      <c r="AL142" s="513"/>
      <c r="AM142" s="513"/>
      <c r="AN142" s="513"/>
      <c r="AO142" s="513"/>
      <c r="AP142" s="513"/>
      <c r="AQ142" s="513"/>
      <c r="AR142" s="513"/>
      <c r="AS142" s="513"/>
      <c r="AT142" s="514"/>
      <c r="AU142" s="551"/>
    </row>
    <row r="143" spans="2:47" ht="180" customHeight="1" x14ac:dyDescent="0.25">
      <c r="B143" s="967" t="str">
        <f>'3-IDENTIFICACIÓN DEL RIESGO'!B56</f>
        <v>Gestión del Talento Humano</v>
      </c>
      <c r="C143" s="758">
        <v>46</v>
      </c>
      <c r="D143" s="839" t="str">
        <f>'3-IDENTIFICACIÓN DEL RIESGO'!G56</f>
        <v>Caducidad de la acción disciplinaria</v>
      </c>
      <c r="E143" s="839" t="str">
        <f>'3-IDENTIFICACIÓN DEL RIESGO'!N56</f>
        <v>De Cumplimiento</v>
      </c>
      <c r="F143" s="839" t="str">
        <f>'3-IDENTIFICACIÓN DEL RIESGO'!H56</f>
        <v>Ineficiente gestión disciplinaria
Que la queja no se valorada y analizada para tomar una decisión de apertura formal de Investigación.
Falta de instrumento para control de términos
Insuficiencia de personal para desarrollar la función disciplinaria</v>
      </c>
      <c r="G143" s="839" t="str">
        <f>'3-IDENTIFICACIÓN DEL RIESGO'!L56</f>
        <v>Vencimiento de términos
Pérdida de credibilidad y confianza
Sanción disciplinaria al operador disciplinario</v>
      </c>
      <c r="H143" s="957" t="str">
        <f>'4-VALORACIÓN DEL RIESGO'!Q55</f>
        <v>Probable</v>
      </c>
      <c r="I143" s="957" t="str">
        <f>'4-VALORACIÓN DEL RIESGO'!AA55</f>
        <v>Catastrófico</v>
      </c>
      <c r="J143" s="957" t="str">
        <f>'4-VALORACIÓN DEL RIESGO'!AB55</f>
        <v>Extremo</v>
      </c>
      <c r="K143" s="957" t="str">
        <f>'4-VALORACIÓN DEL RIESGO'!AC55</f>
        <v>Reducir</v>
      </c>
      <c r="L143" s="487" t="s">
        <v>400</v>
      </c>
      <c r="M143" s="516" t="str">
        <f>'5-CONTROLES'!M146</f>
        <v>Verificación del cumplimiento términos procesales.</v>
      </c>
      <c r="N143" s="516" t="str">
        <f>'5-CONTROLES'!L146</f>
        <v>Matriz de procesos disciplinarios</v>
      </c>
      <c r="O143" s="516" t="str">
        <f>'5-CONTROLES'!G146</f>
        <v>Secretaría General</v>
      </c>
      <c r="P143" s="516" t="str">
        <f>'5-CONTROLES'!H146</f>
        <v>MENSUAL</v>
      </c>
      <c r="Q143" s="954" t="s">
        <v>1149</v>
      </c>
      <c r="R143" s="516" t="str">
        <f>'5-CONTROLES'!AC146</f>
        <v>Moderado</v>
      </c>
      <c r="S143" s="516" t="str">
        <f>'5-CONTROLES'!AD146</f>
        <v>Fuerte</v>
      </c>
      <c r="T143" s="516" t="str">
        <f>'5-CONTROLES'!AE146</f>
        <v>Moderado</v>
      </c>
      <c r="U143" s="839" t="str">
        <f>'5-CONTROLES'!AI146</f>
        <v>Moderado</v>
      </c>
      <c r="V143" s="956" t="str">
        <f>'5-CONTROLES'!AM146</f>
        <v>Posible</v>
      </c>
      <c r="W143" s="956" t="str">
        <f>'5-CONTROLES'!AQ146</f>
        <v>Catastrófico</v>
      </c>
      <c r="X143" s="957" t="str">
        <f>'5-CONTROLES'!AR146</f>
        <v>Extremo</v>
      </c>
      <c r="Y143" s="956" t="str">
        <f>'5-CONTROLES'!AT146</f>
        <v>Reducir</v>
      </c>
      <c r="Z143" s="953" t="s">
        <v>1150</v>
      </c>
      <c r="AA143" s="953" t="s">
        <v>1151</v>
      </c>
      <c r="AB143" s="515" t="s">
        <v>504</v>
      </c>
      <c r="AC143" s="488" t="s">
        <v>1152</v>
      </c>
      <c r="AD143" s="488" t="s">
        <v>1146</v>
      </c>
      <c r="AE143" s="488" t="s">
        <v>1153</v>
      </c>
      <c r="AF143" s="489">
        <v>1</v>
      </c>
      <c r="AG143" s="513"/>
      <c r="AH143" s="513"/>
      <c r="AI143" s="513"/>
      <c r="AJ143" s="513"/>
      <c r="AK143" s="513"/>
      <c r="AL143" s="513"/>
      <c r="AM143" s="513"/>
      <c r="AN143" s="513"/>
      <c r="AO143" s="513"/>
      <c r="AP143" s="513"/>
      <c r="AQ143" s="513"/>
      <c r="AR143" s="333">
        <v>1</v>
      </c>
      <c r="AS143" s="521">
        <f t="shared" si="2"/>
        <v>1</v>
      </c>
      <c r="AT143" s="514" t="s">
        <v>2185</v>
      </c>
      <c r="AU143" s="549" t="s">
        <v>2245</v>
      </c>
    </row>
    <row r="144" spans="2:47" ht="180" hidden="1" customHeight="1" x14ac:dyDescent="0.25">
      <c r="B144" s="967"/>
      <c r="C144" s="758"/>
      <c r="D144" s="839"/>
      <c r="E144" s="839"/>
      <c r="F144" s="839"/>
      <c r="G144" s="839"/>
      <c r="H144" s="957"/>
      <c r="I144" s="957"/>
      <c r="J144" s="957"/>
      <c r="K144" s="957"/>
      <c r="L144" s="487" t="s">
        <v>401</v>
      </c>
      <c r="M144" s="516">
        <f>'5-CONTROLES'!M147</f>
        <v>0</v>
      </c>
      <c r="N144" s="516">
        <f>'5-CONTROLES'!L147</f>
        <v>0</v>
      </c>
      <c r="O144" s="516">
        <f>'5-CONTROLES'!G147</f>
        <v>0</v>
      </c>
      <c r="P144" s="516">
        <f>'5-CONTROLES'!H147</f>
        <v>0</v>
      </c>
      <c r="Q144" s="954"/>
      <c r="R144" s="516" t="str">
        <f>'5-CONTROLES'!AC147</f>
        <v>Débil</v>
      </c>
      <c r="S144" s="516">
        <f>'5-CONTROLES'!AD147</f>
        <v>0</v>
      </c>
      <c r="T144" s="516" t="str">
        <f>'5-CONTROLES'!AE147</f>
        <v>Débil</v>
      </c>
      <c r="U144" s="839"/>
      <c r="V144" s="956"/>
      <c r="W144" s="956"/>
      <c r="X144" s="957"/>
      <c r="Y144" s="956"/>
      <c r="Z144" s="953"/>
      <c r="AA144" s="953"/>
      <c r="AB144" s="515" t="s">
        <v>505</v>
      </c>
      <c r="AC144" s="488"/>
      <c r="AD144" s="488"/>
      <c r="AE144" s="488"/>
      <c r="AF144" s="520"/>
      <c r="AG144" s="513"/>
      <c r="AH144" s="513"/>
      <c r="AI144" s="513"/>
      <c r="AJ144" s="513"/>
      <c r="AK144" s="513"/>
      <c r="AL144" s="513"/>
      <c r="AM144" s="513"/>
      <c r="AN144" s="513"/>
      <c r="AO144" s="513"/>
      <c r="AP144" s="513"/>
      <c r="AQ144" s="513"/>
      <c r="AR144" s="513"/>
      <c r="AS144" s="513"/>
      <c r="AT144" s="514"/>
      <c r="AU144" s="551"/>
    </row>
    <row r="145" spans="2:47" ht="180" hidden="1" customHeight="1" x14ac:dyDescent="0.25">
      <c r="B145" s="967"/>
      <c r="C145" s="758"/>
      <c r="D145" s="839"/>
      <c r="E145" s="839"/>
      <c r="F145" s="839"/>
      <c r="G145" s="839"/>
      <c r="H145" s="957"/>
      <c r="I145" s="957"/>
      <c r="J145" s="957"/>
      <c r="K145" s="957"/>
      <c r="L145" s="487" t="s">
        <v>686</v>
      </c>
      <c r="M145" s="516">
        <f>'5-CONTROLES'!M148</f>
        <v>0</v>
      </c>
      <c r="N145" s="516">
        <f>'5-CONTROLES'!L148</f>
        <v>0</v>
      </c>
      <c r="O145" s="516">
        <f>'5-CONTROLES'!G148</f>
        <v>0</v>
      </c>
      <c r="P145" s="516">
        <f>'5-CONTROLES'!H148</f>
        <v>0</v>
      </c>
      <c r="Q145" s="954"/>
      <c r="R145" s="516" t="str">
        <f>'5-CONTROLES'!AC148</f>
        <v>Débil</v>
      </c>
      <c r="S145" s="516">
        <f>'5-CONTROLES'!AD148</f>
        <v>0</v>
      </c>
      <c r="T145" s="516" t="str">
        <f>'5-CONTROLES'!AE148</f>
        <v>Débil</v>
      </c>
      <c r="U145" s="839"/>
      <c r="V145" s="956"/>
      <c r="W145" s="956"/>
      <c r="X145" s="957"/>
      <c r="Y145" s="956"/>
      <c r="Z145" s="953"/>
      <c r="AA145" s="953"/>
      <c r="AB145" s="515" t="s">
        <v>759</v>
      </c>
      <c r="AC145" s="488"/>
      <c r="AD145" s="488"/>
      <c r="AE145" s="488"/>
      <c r="AF145" s="520"/>
      <c r="AG145" s="513"/>
      <c r="AH145" s="513"/>
      <c r="AI145" s="513"/>
      <c r="AJ145" s="513"/>
      <c r="AK145" s="513"/>
      <c r="AL145" s="513"/>
      <c r="AM145" s="513"/>
      <c r="AN145" s="513"/>
      <c r="AO145" s="513"/>
      <c r="AP145" s="513"/>
      <c r="AQ145" s="513"/>
      <c r="AR145" s="513"/>
      <c r="AS145" s="513"/>
      <c r="AT145" s="514"/>
      <c r="AU145" s="551"/>
    </row>
    <row r="146" spans="2:47" ht="180" customHeight="1" x14ac:dyDescent="0.25">
      <c r="B146" s="967" t="str">
        <f>'3-IDENTIFICACIÓN DEL RIESGO'!B57</f>
        <v>Gestión del Talento Humano</v>
      </c>
      <c r="C146" s="758">
        <v>47</v>
      </c>
      <c r="D146" s="839" t="str">
        <f>'3-IDENTIFICACIÓN DEL RIESGO'!G57</f>
        <v>Perdida de expedientes disciplinarios</v>
      </c>
      <c r="E146" s="839" t="str">
        <f>'3-IDENTIFICACIÓN DEL RIESGO'!N57</f>
        <v>Operativos</v>
      </c>
      <c r="F146" s="839" t="str">
        <f>'3-IDENTIFICACIÓN DEL RIESGO'!H57</f>
        <v>La no realización del seguimiento de los procesos Disciplinarios
Posible manejo inadecuado de los expedientes por parte de los colaboradores de la entidad</v>
      </c>
      <c r="G146" s="839" t="str">
        <f>'3-IDENTIFICACIÓN DEL RIESGO'!L57</f>
        <v>Reconstrucción del expediente
Sanciones disciplinarias por parte de entes de control</v>
      </c>
      <c r="H146" s="957" t="str">
        <f>'4-VALORACIÓN DEL RIESGO'!Q56</f>
        <v>Probable</v>
      </c>
      <c r="I146" s="957" t="str">
        <f>'4-VALORACIÓN DEL RIESGO'!AA56</f>
        <v>Catastrófico</v>
      </c>
      <c r="J146" s="957" t="str">
        <f>'4-VALORACIÓN DEL RIESGO'!AB56</f>
        <v>Extremo</v>
      </c>
      <c r="K146" s="957" t="str">
        <f>'4-VALORACIÓN DEL RIESGO'!AC56</f>
        <v>Reducir</v>
      </c>
      <c r="L146" s="487" t="s">
        <v>402</v>
      </c>
      <c r="M146" s="516" t="str">
        <f>'5-CONTROLES'!M149</f>
        <v>Verificación y registro en base de datos de prestamos de expedientes.</v>
      </c>
      <c r="N146" s="516" t="str">
        <f>'5-CONTROLES'!L149</f>
        <v>Base de datos implementada</v>
      </c>
      <c r="O146" s="516" t="str">
        <f>'5-CONTROLES'!G149</f>
        <v>Secretaría General</v>
      </c>
      <c r="P146" s="516" t="str">
        <f>'5-CONTROLES'!H149</f>
        <v>MENSUAL</v>
      </c>
      <c r="Q146" s="954" t="s">
        <v>1159</v>
      </c>
      <c r="R146" s="516" t="str">
        <f>'5-CONTROLES'!AC149</f>
        <v>Moderado</v>
      </c>
      <c r="S146" s="516" t="str">
        <f>'5-CONTROLES'!AD149</f>
        <v>Fuerte</v>
      </c>
      <c r="T146" s="516" t="str">
        <f>'5-CONTROLES'!AE149</f>
        <v>Moderado</v>
      </c>
      <c r="U146" s="839" t="str">
        <f>'5-CONTROLES'!AI149</f>
        <v>Moderado</v>
      </c>
      <c r="V146" s="956" t="str">
        <f>'5-CONTROLES'!AM149</f>
        <v>Posible</v>
      </c>
      <c r="W146" s="956" t="str">
        <f>'5-CONTROLES'!AQ149</f>
        <v>Catastrófico</v>
      </c>
      <c r="X146" s="957" t="str">
        <f>'5-CONTROLES'!AR149</f>
        <v>Extremo</v>
      </c>
      <c r="Y146" s="956" t="str">
        <f>'5-CONTROLES'!AT149</f>
        <v>Reducir</v>
      </c>
      <c r="Z146" s="953" t="s">
        <v>1160</v>
      </c>
      <c r="AA146" s="953" t="s">
        <v>1161</v>
      </c>
      <c r="AB146" s="515" t="s">
        <v>506</v>
      </c>
      <c r="AC146" s="488" t="s">
        <v>1162</v>
      </c>
      <c r="AD146" s="488" t="s">
        <v>1146</v>
      </c>
      <c r="AE146" s="488" t="s">
        <v>1163</v>
      </c>
      <c r="AF146" s="520">
        <v>2</v>
      </c>
      <c r="AG146" s="525"/>
      <c r="AH146" s="525"/>
      <c r="AI146" s="525"/>
      <c r="AJ146" s="525"/>
      <c r="AK146" s="525"/>
      <c r="AL146" s="525">
        <v>1</v>
      </c>
      <c r="AM146" s="525"/>
      <c r="AN146" s="525"/>
      <c r="AO146" s="525"/>
      <c r="AP146" s="525"/>
      <c r="AQ146" s="525"/>
      <c r="AR146" s="525">
        <v>1</v>
      </c>
      <c r="AS146" s="525">
        <f t="shared" si="2"/>
        <v>2</v>
      </c>
      <c r="AT146" s="522" t="s">
        <v>2185</v>
      </c>
      <c r="AU146" s="550" t="s">
        <v>2246</v>
      </c>
    </row>
    <row r="147" spans="2:47" ht="180" hidden="1" customHeight="1" x14ac:dyDescent="0.25">
      <c r="B147" s="967"/>
      <c r="C147" s="758"/>
      <c r="D147" s="839"/>
      <c r="E147" s="839"/>
      <c r="F147" s="839"/>
      <c r="G147" s="839"/>
      <c r="H147" s="957"/>
      <c r="I147" s="957"/>
      <c r="J147" s="957"/>
      <c r="K147" s="957"/>
      <c r="L147" s="487" t="s">
        <v>403</v>
      </c>
      <c r="M147" s="516">
        <f>'5-CONTROLES'!M150</f>
        <v>0</v>
      </c>
      <c r="N147" s="516">
        <f>'5-CONTROLES'!L150</f>
        <v>0</v>
      </c>
      <c r="O147" s="516">
        <f>'5-CONTROLES'!G150</f>
        <v>0</v>
      </c>
      <c r="P147" s="516">
        <f>'5-CONTROLES'!H150</f>
        <v>0</v>
      </c>
      <c r="Q147" s="954"/>
      <c r="R147" s="516" t="str">
        <f>'5-CONTROLES'!AC150</f>
        <v>Débil</v>
      </c>
      <c r="S147" s="516">
        <f>'5-CONTROLES'!AD150</f>
        <v>0</v>
      </c>
      <c r="T147" s="516" t="str">
        <f>'5-CONTROLES'!AE150</f>
        <v>Débil</v>
      </c>
      <c r="U147" s="839"/>
      <c r="V147" s="956"/>
      <c r="W147" s="956"/>
      <c r="X147" s="957"/>
      <c r="Y147" s="956"/>
      <c r="Z147" s="953"/>
      <c r="AA147" s="953"/>
      <c r="AB147" s="515" t="s">
        <v>507</v>
      </c>
      <c r="AC147" s="488"/>
      <c r="AD147" s="488"/>
      <c r="AE147" s="488"/>
      <c r="AF147" s="520"/>
      <c r="AG147" s="513"/>
      <c r="AH147" s="513"/>
      <c r="AI147" s="513"/>
      <c r="AJ147" s="513"/>
      <c r="AK147" s="513"/>
      <c r="AL147" s="513"/>
      <c r="AM147" s="513"/>
      <c r="AN147" s="513"/>
      <c r="AO147" s="513"/>
      <c r="AP147" s="513"/>
      <c r="AQ147" s="513"/>
      <c r="AR147" s="513"/>
      <c r="AS147" s="513"/>
      <c r="AT147" s="514"/>
      <c r="AU147" s="551"/>
    </row>
    <row r="148" spans="2:47" ht="180" hidden="1" customHeight="1" x14ac:dyDescent="0.25">
      <c r="B148" s="967"/>
      <c r="C148" s="758"/>
      <c r="D148" s="839"/>
      <c r="E148" s="839"/>
      <c r="F148" s="839"/>
      <c r="G148" s="839"/>
      <c r="H148" s="957"/>
      <c r="I148" s="957"/>
      <c r="J148" s="957"/>
      <c r="K148" s="957"/>
      <c r="L148" s="487" t="s">
        <v>687</v>
      </c>
      <c r="M148" s="516">
        <f>'5-CONTROLES'!M151</f>
        <v>0</v>
      </c>
      <c r="N148" s="516">
        <f>'5-CONTROLES'!L151</f>
        <v>0</v>
      </c>
      <c r="O148" s="516">
        <f>'5-CONTROLES'!G151</f>
        <v>0</v>
      </c>
      <c r="P148" s="516">
        <f>'5-CONTROLES'!H151</f>
        <v>0</v>
      </c>
      <c r="Q148" s="954"/>
      <c r="R148" s="516" t="str">
        <f>'5-CONTROLES'!AC151</f>
        <v>Débil</v>
      </c>
      <c r="S148" s="516">
        <f>'5-CONTROLES'!AD151</f>
        <v>0</v>
      </c>
      <c r="T148" s="516" t="str">
        <f>'5-CONTROLES'!AE151</f>
        <v>Débil</v>
      </c>
      <c r="U148" s="839"/>
      <c r="V148" s="956"/>
      <c r="W148" s="956"/>
      <c r="X148" s="957"/>
      <c r="Y148" s="956"/>
      <c r="Z148" s="953"/>
      <c r="AA148" s="953"/>
      <c r="AB148" s="515" t="s">
        <v>760</v>
      </c>
      <c r="AC148" s="488"/>
      <c r="AD148" s="488"/>
      <c r="AE148" s="488"/>
      <c r="AF148" s="520"/>
      <c r="AG148" s="513"/>
      <c r="AH148" s="513"/>
      <c r="AI148" s="513"/>
      <c r="AJ148" s="513"/>
      <c r="AK148" s="513"/>
      <c r="AL148" s="513"/>
      <c r="AM148" s="513"/>
      <c r="AN148" s="513"/>
      <c r="AO148" s="513"/>
      <c r="AP148" s="513"/>
      <c r="AQ148" s="513"/>
      <c r="AR148" s="513"/>
      <c r="AS148" s="513"/>
      <c r="AT148" s="514"/>
      <c r="AU148" s="551"/>
    </row>
    <row r="149" spans="2:47" ht="180" customHeight="1" x14ac:dyDescent="0.25">
      <c r="B149" s="967" t="str">
        <f>'3-IDENTIFICACIÓN DEL RIESGO'!B58</f>
        <v>Apoyo Jurídico</v>
      </c>
      <c r="C149" s="758">
        <v>48</v>
      </c>
      <c r="D149" s="839" t="str">
        <f>'3-IDENTIFICACIÓN DEL RIESGO'!G58</f>
        <v>Emitir conceptos sobre el mismo tema con distinta interpretación</v>
      </c>
      <c r="E149" s="839" t="str">
        <f>'3-IDENTIFICACIÓN DEL RIESGO'!N58</f>
        <v>Operativos</v>
      </c>
      <c r="F149" s="839" t="str">
        <f>'3-IDENTIFICACIÓN DEL RIESGO'!H58</f>
        <v>Deficiencia en los sistemas de información que no permite trazabilidad.
 Falta de unificación de criterios al interior de la dependencia.</v>
      </c>
      <c r="G149" s="839" t="str">
        <f>'3-IDENTIFICACIÓN DEL RIESGO'!L58</f>
        <v xml:space="preserve">Perdida de imagen institucional
Afectación negativa en la toma de decisiones </v>
      </c>
      <c r="H149" s="957" t="str">
        <f>'4-VALORACIÓN DEL RIESGO'!Q57</f>
        <v>Probable</v>
      </c>
      <c r="I149" s="957" t="str">
        <f>'4-VALORACIÓN DEL RIESGO'!AA57</f>
        <v>Mayor</v>
      </c>
      <c r="J149" s="957" t="str">
        <f>'4-VALORACIÓN DEL RIESGO'!AB57</f>
        <v>Extremo</v>
      </c>
      <c r="K149" s="957" t="str">
        <f>'4-VALORACIÓN DEL RIESGO'!AC57</f>
        <v>Reducir</v>
      </c>
      <c r="L149" s="487" t="s">
        <v>404</v>
      </c>
      <c r="M149" s="516" t="str">
        <f>'5-CONTROLES'!M152</f>
        <v>Revisar viabilidad del documento</v>
      </c>
      <c r="N149" s="516" t="str">
        <f>'5-CONTROLES'!L152</f>
        <v>Visto bueno del profesional en el documento.</v>
      </c>
      <c r="O149" s="516" t="str">
        <f>'5-CONTROLES'!G152</f>
        <v>Oficina Jurídica</v>
      </c>
      <c r="P149" s="516" t="str">
        <f>'5-CONTROLES'!H152</f>
        <v>DIARIO</v>
      </c>
      <c r="Q149" s="954" t="s">
        <v>2019</v>
      </c>
      <c r="R149" s="516" t="str">
        <f>'5-CONTROLES'!AC152</f>
        <v>Débil</v>
      </c>
      <c r="S149" s="516" t="str">
        <f>'5-CONTROLES'!AD152</f>
        <v>Fuerte</v>
      </c>
      <c r="T149" s="516" t="str">
        <f>'5-CONTROLES'!AE152</f>
        <v>Débil</v>
      </c>
      <c r="U149" s="839" t="str">
        <f>'5-CONTROLES'!AI152</f>
        <v>Débil</v>
      </c>
      <c r="V149" s="956" t="str">
        <f>'5-CONTROLES'!AM152</f>
        <v>Probable</v>
      </c>
      <c r="W149" s="956" t="str">
        <f>'5-CONTROLES'!AQ152</f>
        <v>Mayor</v>
      </c>
      <c r="X149" s="957" t="str">
        <f>'5-CONTROLES'!AR152</f>
        <v>Extremo</v>
      </c>
      <c r="Y149" s="956" t="str">
        <f>'5-CONTROLES'!AT152</f>
        <v>Reducir</v>
      </c>
      <c r="Z149" s="953" t="s">
        <v>1904</v>
      </c>
      <c r="AA149" s="953" t="s">
        <v>1905</v>
      </c>
      <c r="AB149" s="515" t="s">
        <v>508</v>
      </c>
      <c r="AC149" s="488" t="s">
        <v>1913</v>
      </c>
      <c r="AD149" s="488" t="s">
        <v>1791</v>
      </c>
      <c r="AE149" s="488" t="s">
        <v>1914</v>
      </c>
      <c r="AF149" s="520">
        <v>3</v>
      </c>
      <c r="AG149" s="513"/>
      <c r="AH149" s="513"/>
      <c r="AI149" s="513"/>
      <c r="AJ149" s="513"/>
      <c r="AK149" s="513"/>
      <c r="AL149" s="513"/>
      <c r="AM149" s="513">
        <v>2</v>
      </c>
      <c r="AN149" s="513">
        <v>2</v>
      </c>
      <c r="AO149" s="513">
        <v>2</v>
      </c>
      <c r="AP149" s="513">
        <v>1</v>
      </c>
      <c r="AQ149" s="513">
        <v>2</v>
      </c>
      <c r="AR149" s="513">
        <v>1</v>
      </c>
      <c r="AS149" s="513">
        <f t="shared" si="2"/>
        <v>10</v>
      </c>
      <c r="AT149" s="514" t="s">
        <v>2247</v>
      </c>
      <c r="AU149" s="549" t="s">
        <v>2248</v>
      </c>
    </row>
    <row r="150" spans="2:47" ht="180" hidden="1" customHeight="1" x14ac:dyDescent="0.25">
      <c r="B150" s="967"/>
      <c r="C150" s="758"/>
      <c r="D150" s="839"/>
      <c r="E150" s="839"/>
      <c r="F150" s="839"/>
      <c r="G150" s="839"/>
      <c r="H150" s="957"/>
      <c r="I150" s="957"/>
      <c r="J150" s="957"/>
      <c r="K150" s="957"/>
      <c r="L150" s="487" t="s">
        <v>405</v>
      </c>
      <c r="M150" s="516">
        <f>'5-CONTROLES'!M153</f>
        <v>0</v>
      </c>
      <c r="N150" s="516">
        <f>'5-CONTROLES'!L153</f>
        <v>0</v>
      </c>
      <c r="O150" s="516">
        <f>'5-CONTROLES'!G153</f>
        <v>0</v>
      </c>
      <c r="P150" s="516">
        <f>'5-CONTROLES'!H153</f>
        <v>0</v>
      </c>
      <c r="Q150" s="954"/>
      <c r="R150" s="516" t="str">
        <f>'5-CONTROLES'!AC153</f>
        <v>Débil</v>
      </c>
      <c r="S150" s="516">
        <f>'5-CONTROLES'!AD153</f>
        <v>0</v>
      </c>
      <c r="T150" s="516" t="str">
        <f>'5-CONTROLES'!AE153</f>
        <v>Débil</v>
      </c>
      <c r="U150" s="839"/>
      <c r="V150" s="956"/>
      <c r="W150" s="956"/>
      <c r="X150" s="957"/>
      <c r="Y150" s="956"/>
      <c r="Z150" s="953"/>
      <c r="AA150" s="953"/>
      <c r="AB150" s="515" t="s">
        <v>509</v>
      </c>
      <c r="AC150" s="488"/>
      <c r="AD150" s="488"/>
      <c r="AE150" s="488"/>
      <c r="AF150" s="520"/>
      <c r="AG150" s="513"/>
      <c r="AH150" s="513"/>
      <c r="AI150" s="513"/>
      <c r="AJ150" s="513"/>
      <c r="AK150" s="513"/>
      <c r="AL150" s="513"/>
      <c r="AM150" s="513"/>
      <c r="AN150" s="513"/>
      <c r="AO150" s="513"/>
      <c r="AP150" s="513"/>
      <c r="AQ150" s="513"/>
      <c r="AR150" s="513"/>
      <c r="AS150" s="513"/>
      <c r="AT150" s="514"/>
      <c r="AU150" s="549"/>
    </row>
    <row r="151" spans="2:47" ht="180" hidden="1" customHeight="1" x14ac:dyDescent="0.25">
      <c r="B151" s="967"/>
      <c r="C151" s="758"/>
      <c r="D151" s="839"/>
      <c r="E151" s="839"/>
      <c r="F151" s="839"/>
      <c r="G151" s="839"/>
      <c r="H151" s="957"/>
      <c r="I151" s="957"/>
      <c r="J151" s="957"/>
      <c r="K151" s="957"/>
      <c r="L151" s="487" t="s">
        <v>688</v>
      </c>
      <c r="M151" s="516">
        <f>'5-CONTROLES'!M154</f>
        <v>0</v>
      </c>
      <c r="N151" s="516">
        <f>'5-CONTROLES'!L154</f>
        <v>0</v>
      </c>
      <c r="O151" s="516">
        <f>'5-CONTROLES'!G154</f>
        <v>0</v>
      </c>
      <c r="P151" s="516">
        <f>'5-CONTROLES'!H154</f>
        <v>0</v>
      </c>
      <c r="Q151" s="954"/>
      <c r="R151" s="516" t="str">
        <f>'5-CONTROLES'!AC154</f>
        <v>Débil</v>
      </c>
      <c r="S151" s="516">
        <f>'5-CONTROLES'!AD154</f>
        <v>0</v>
      </c>
      <c r="T151" s="516" t="str">
        <f>'5-CONTROLES'!AE154</f>
        <v>Débil</v>
      </c>
      <c r="U151" s="839"/>
      <c r="V151" s="956"/>
      <c r="W151" s="956"/>
      <c r="X151" s="957"/>
      <c r="Y151" s="956"/>
      <c r="Z151" s="953"/>
      <c r="AA151" s="953"/>
      <c r="AB151" s="515" t="s">
        <v>761</v>
      </c>
      <c r="AC151" s="488"/>
      <c r="AD151" s="488"/>
      <c r="AE151" s="488"/>
      <c r="AF151" s="520"/>
      <c r="AG151" s="513"/>
      <c r="AH151" s="513"/>
      <c r="AI151" s="513"/>
      <c r="AJ151" s="513"/>
      <c r="AK151" s="513"/>
      <c r="AL151" s="513"/>
      <c r="AM151" s="513"/>
      <c r="AN151" s="513"/>
      <c r="AO151" s="513"/>
      <c r="AP151" s="513"/>
      <c r="AQ151" s="513"/>
      <c r="AR151" s="513"/>
      <c r="AS151" s="513"/>
      <c r="AT151" s="514"/>
      <c r="AU151" s="549"/>
    </row>
    <row r="152" spans="2:47" ht="180" customHeight="1" x14ac:dyDescent="0.25">
      <c r="B152" s="967" t="str">
        <f>'3-IDENTIFICACIÓN DEL RIESGO'!B59</f>
        <v>Apoyo Jurídico</v>
      </c>
      <c r="C152" s="758">
        <v>49</v>
      </c>
      <c r="D152" s="839" t="str">
        <f>'3-IDENTIFICACIÓN DEL RIESGO'!G59</f>
        <v>Vencimiento de términos</v>
      </c>
      <c r="E152" s="839" t="str">
        <f>'3-IDENTIFICACIÓN DEL RIESGO'!N59</f>
        <v>De Cumplimiento</v>
      </c>
      <c r="F152" s="839" t="str">
        <f>'3-IDENTIFICACIÓN DEL RIESGO'!H59</f>
        <v xml:space="preserve"> Deficiencia en los sistemas de información que no permite una trazabilidad.
Desconocimiento del estado procesal actual, debido a la deficiente entrega de procesos judiciales entregados por el extinto INCODER.</v>
      </c>
      <c r="G152" s="839" t="str">
        <f>'3-IDENTIFICACIÓN DEL RIESGO'!L59</f>
        <v>Erogaciones dinerarias por fallos contra al ANT.
Sanciones disciplinarias contra funcionarios de la ANT</v>
      </c>
      <c r="H152" s="957" t="str">
        <f>'4-VALORACIÓN DEL RIESGO'!Q58</f>
        <v>Casi seguro</v>
      </c>
      <c r="I152" s="957" t="str">
        <f>'4-VALORACIÓN DEL RIESGO'!AA58</f>
        <v>Catastrófico</v>
      </c>
      <c r="J152" s="957" t="str">
        <f>'4-VALORACIÓN DEL RIESGO'!AB58</f>
        <v>Extremo</v>
      </c>
      <c r="K152" s="957" t="str">
        <f>'4-VALORACIÓN DEL RIESGO'!AC58</f>
        <v>Reducir</v>
      </c>
      <c r="L152" s="487" t="s">
        <v>406</v>
      </c>
      <c r="M152" s="516" t="str">
        <f>'5-CONTROLES'!M155</f>
        <v xml:space="preserve">Seguimiento vía web </v>
      </c>
      <c r="N152" s="516" t="str">
        <f>'5-CONTROLES'!L155</f>
        <v>Informe de seguimiento</v>
      </c>
      <c r="O152" s="516" t="str">
        <f>'5-CONTROLES'!G155</f>
        <v>Oficina Jurídica</v>
      </c>
      <c r="P152" s="516" t="str">
        <f>'5-CONTROLES'!H155</f>
        <v>MENSUAL</v>
      </c>
      <c r="Q152" s="954" t="s">
        <v>2020</v>
      </c>
      <c r="R152" s="516" t="str">
        <f>'5-CONTROLES'!AC155</f>
        <v>Débil</v>
      </c>
      <c r="S152" s="516" t="str">
        <f>'5-CONTROLES'!AD155</f>
        <v>Moderado</v>
      </c>
      <c r="T152" s="516" t="str">
        <f>'5-CONTROLES'!AE155</f>
        <v>Débil</v>
      </c>
      <c r="U152" s="839" t="str">
        <f>'5-CONTROLES'!AI155</f>
        <v>Débil</v>
      </c>
      <c r="V152" s="956" t="str">
        <f>'5-CONTROLES'!AM155</f>
        <v>Casi Seguro</v>
      </c>
      <c r="W152" s="956" t="str">
        <f>'5-CONTROLES'!AQ155</f>
        <v>Catastrófico</v>
      </c>
      <c r="X152" s="957" t="str">
        <f>'5-CONTROLES'!AR155</f>
        <v>Extremo</v>
      </c>
      <c r="Y152" s="956" t="str">
        <f>'5-CONTROLES'!AT155</f>
        <v>Reducir</v>
      </c>
      <c r="Z152" s="953" t="s">
        <v>1906</v>
      </c>
      <c r="AA152" s="953" t="s">
        <v>1907</v>
      </c>
      <c r="AB152" s="515" t="s">
        <v>510</v>
      </c>
      <c r="AC152" s="488" t="s">
        <v>2021</v>
      </c>
      <c r="AD152" s="488" t="s">
        <v>1791</v>
      </c>
      <c r="AE152" s="488" t="s">
        <v>1910</v>
      </c>
      <c r="AF152" s="489">
        <v>1</v>
      </c>
      <c r="AG152" s="521"/>
      <c r="AH152" s="521"/>
      <c r="AI152" s="521"/>
      <c r="AJ152" s="521"/>
      <c r="AK152" s="521"/>
      <c r="AL152" s="521"/>
      <c r="AM152" s="521"/>
      <c r="AN152" s="521"/>
      <c r="AO152" s="521"/>
      <c r="AP152" s="521"/>
      <c r="AQ152" s="521"/>
      <c r="AR152" s="521">
        <v>1</v>
      </c>
      <c r="AS152" s="521">
        <f t="shared" si="2"/>
        <v>1</v>
      </c>
      <c r="AT152" s="514" t="s">
        <v>2249</v>
      </c>
      <c r="AU152" s="549" t="s">
        <v>2250</v>
      </c>
    </row>
    <row r="153" spans="2:47" ht="180" hidden="1" customHeight="1" x14ac:dyDescent="0.25">
      <c r="B153" s="967"/>
      <c r="C153" s="758"/>
      <c r="D153" s="839"/>
      <c r="E153" s="839"/>
      <c r="F153" s="839"/>
      <c r="G153" s="839"/>
      <c r="H153" s="957"/>
      <c r="I153" s="957"/>
      <c r="J153" s="957"/>
      <c r="K153" s="957"/>
      <c r="L153" s="487" t="s">
        <v>407</v>
      </c>
      <c r="M153" s="516">
        <f>'5-CONTROLES'!M156</f>
        <v>0</v>
      </c>
      <c r="N153" s="516">
        <f>'5-CONTROLES'!L156</f>
        <v>0</v>
      </c>
      <c r="O153" s="516">
        <f>'5-CONTROLES'!G156</f>
        <v>0</v>
      </c>
      <c r="P153" s="516">
        <f>'5-CONTROLES'!H156</f>
        <v>0</v>
      </c>
      <c r="Q153" s="954"/>
      <c r="R153" s="516" t="str">
        <f>'5-CONTROLES'!AC156</f>
        <v>Débil</v>
      </c>
      <c r="S153" s="516">
        <f>'5-CONTROLES'!AD156</f>
        <v>0</v>
      </c>
      <c r="T153" s="516" t="str">
        <f>'5-CONTROLES'!AE156</f>
        <v>Débil</v>
      </c>
      <c r="U153" s="839"/>
      <c r="V153" s="956"/>
      <c r="W153" s="956"/>
      <c r="X153" s="957"/>
      <c r="Y153" s="956"/>
      <c r="Z153" s="953"/>
      <c r="AA153" s="953"/>
      <c r="AB153" s="515" t="s">
        <v>511</v>
      </c>
      <c r="AC153" s="488"/>
      <c r="AD153" s="488"/>
      <c r="AE153" s="488"/>
      <c r="AF153" s="520"/>
      <c r="AG153" s="513"/>
      <c r="AH153" s="513"/>
      <c r="AI153" s="513"/>
      <c r="AJ153" s="513"/>
      <c r="AK153" s="513"/>
      <c r="AL153" s="513"/>
      <c r="AM153" s="513"/>
      <c r="AN153" s="513"/>
      <c r="AO153" s="513"/>
      <c r="AP153" s="513"/>
      <c r="AQ153" s="513"/>
      <c r="AR153" s="513"/>
      <c r="AS153" s="513"/>
      <c r="AT153" s="514"/>
      <c r="AU153" s="549"/>
    </row>
    <row r="154" spans="2:47" ht="180" hidden="1" customHeight="1" x14ac:dyDescent="0.25">
      <c r="B154" s="967"/>
      <c r="C154" s="758"/>
      <c r="D154" s="839"/>
      <c r="E154" s="839"/>
      <c r="F154" s="839"/>
      <c r="G154" s="839"/>
      <c r="H154" s="957"/>
      <c r="I154" s="957"/>
      <c r="J154" s="957"/>
      <c r="K154" s="957"/>
      <c r="L154" s="487" t="s">
        <v>689</v>
      </c>
      <c r="M154" s="516">
        <f>'5-CONTROLES'!M157</f>
        <v>0</v>
      </c>
      <c r="N154" s="516">
        <f>'5-CONTROLES'!L157</f>
        <v>0</v>
      </c>
      <c r="O154" s="516">
        <f>'5-CONTROLES'!G157</f>
        <v>0</v>
      </c>
      <c r="P154" s="516">
        <f>'5-CONTROLES'!H157</f>
        <v>0</v>
      </c>
      <c r="Q154" s="954"/>
      <c r="R154" s="516" t="str">
        <f>'5-CONTROLES'!AC157</f>
        <v>Débil</v>
      </c>
      <c r="S154" s="516">
        <f>'5-CONTROLES'!AD157</f>
        <v>0</v>
      </c>
      <c r="T154" s="516" t="str">
        <f>'5-CONTROLES'!AE157</f>
        <v>Débil</v>
      </c>
      <c r="U154" s="839"/>
      <c r="V154" s="956"/>
      <c r="W154" s="956"/>
      <c r="X154" s="957"/>
      <c r="Y154" s="956"/>
      <c r="Z154" s="953"/>
      <c r="AA154" s="953"/>
      <c r="AB154" s="515" t="s">
        <v>762</v>
      </c>
      <c r="AC154" s="488"/>
      <c r="AD154" s="488"/>
      <c r="AE154" s="488"/>
      <c r="AF154" s="520"/>
      <c r="AG154" s="513"/>
      <c r="AH154" s="513"/>
      <c r="AI154" s="513"/>
      <c r="AJ154" s="513"/>
      <c r="AK154" s="513"/>
      <c r="AL154" s="513"/>
      <c r="AM154" s="513"/>
      <c r="AN154" s="513"/>
      <c r="AO154" s="513"/>
      <c r="AP154" s="513"/>
      <c r="AQ154" s="513"/>
      <c r="AR154" s="513"/>
      <c r="AS154" s="513"/>
      <c r="AT154" s="514"/>
      <c r="AU154" s="549"/>
    </row>
    <row r="155" spans="2:47" ht="180" customHeight="1" x14ac:dyDescent="0.25">
      <c r="B155" s="967" t="str">
        <f>'3-IDENTIFICACIÓN DEL RIESGO'!B60</f>
        <v>Apoyo Jurídico</v>
      </c>
      <c r="C155" s="758">
        <v>50</v>
      </c>
      <c r="D155" s="839" t="str">
        <f>'3-IDENTIFICACIÓN DEL RIESGO'!G60</f>
        <v>Emisión de viabilidades positivas contrarias a la normatividad.</v>
      </c>
      <c r="E155" s="839" t="str">
        <f>'3-IDENTIFICACIÓN DEL RIESGO'!N60</f>
        <v>De Cumplimiento</v>
      </c>
      <c r="F155" s="839" t="str">
        <f>'3-IDENTIFICACIÓN DEL RIESGO'!H60</f>
        <v>Interpretaciones de la normatividad no unificada.
Vacíos jurídicos que podrían generar la toma de decisiones erróneas.</v>
      </c>
      <c r="G155" s="839" t="str">
        <f>'3-IDENTIFICACIÓN DEL RIESGO'!L60</f>
        <v>Afectación negativa en la imagen de entidad.
Demandas contra la ANT.</v>
      </c>
      <c r="H155" s="957" t="str">
        <f>'4-VALORACIÓN DEL RIESGO'!Q59</f>
        <v>Posible</v>
      </c>
      <c r="I155" s="957" t="str">
        <f>'4-VALORACIÓN DEL RIESGO'!AA59</f>
        <v>Catastrófico</v>
      </c>
      <c r="J155" s="957" t="str">
        <f>'4-VALORACIÓN DEL RIESGO'!AB59</f>
        <v>Extremo</v>
      </c>
      <c r="K155" s="957" t="str">
        <f>'4-VALORACIÓN DEL RIESGO'!AC59</f>
        <v>Reducir</v>
      </c>
      <c r="L155" s="487" t="s">
        <v>408</v>
      </c>
      <c r="M155" s="516" t="str">
        <f>'5-CONTROLES'!M158</f>
        <v>Revisar viabilidad del documento</v>
      </c>
      <c r="N155" s="516" t="str">
        <f>'5-CONTROLES'!L158</f>
        <v>Visto bueno del profesional en el documento.</v>
      </c>
      <c r="O155" s="516" t="str">
        <f>'5-CONTROLES'!G158</f>
        <v>Oficina Jurídica</v>
      </c>
      <c r="P155" s="516" t="str">
        <f>'5-CONTROLES'!H158</f>
        <v>DIARIO</v>
      </c>
      <c r="Q155" s="954" t="s">
        <v>2022</v>
      </c>
      <c r="R155" s="516" t="str">
        <f>'5-CONTROLES'!AC158</f>
        <v>Débil</v>
      </c>
      <c r="S155" s="516" t="str">
        <f>'5-CONTROLES'!AD158</f>
        <v>Fuerte</v>
      </c>
      <c r="T155" s="516" t="str">
        <f>'5-CONTROLES'!AE158</f>
        <v>Débil</v>
      </c>
      <c r="U155" s="839" t="str">
        <f>'5-CONTROLES'!AI158</f>
        <v>Débil</v>
      </c>
      <c r="V155" s="956" t="str">
        <f>'5-CONTROLES'!AM158</f>
        <v>Posible</v>
      </c>
      <c r="W155" s="956" t="str">
        <f>'5-CONTROLES'!AQ158</f>
        <v>Catastrófico</v>
      </c>
      <c r="X155" s="957" t="str">
        <f>'5-CONTROLES'!AR158</f>
        <v>Extremo</v>
      </c>
      <c r="Y155" s="956" t="str">
        <f>'5-CONTROLES'!AT158</f>
        <v>Reducir</v>
      </c>
      <c r="Z155" s="953" t="s">
        <v>1908</v>
      </c>
      <c r="AA155" s="953" t="s">
        <v>1909</v>
      </c>
      <c r="AB155" s="515" t="s">
        <v>512</v>
      </c>
      <c r="AC155" s="488" t="s">
        <v>1911</v>
      </c>
      <c r="AD155" s="488" t="s">
        <v>1791</v>
      </c>
      <c r="AE155" s="488" t="s">
        <v>1912</v>
      </c>
      <c r="AF155" s="520">
        <v>1</v>
      </c>
      <c r="AG155" s="513"/>
      <c r="AH155" s="513"/>
      <c r="AI155" s="513"/>
      <c r="AJ155" s="513"/>
      <c r="AK155" s="513"/>
      <c r="AL155" s="513"/>
      <c r="AM155" s="513"/>
      <c r="AN155" s="513"/>
      <c r="AO155" s="513"/>
      <c r="AP155" s="513"/>
      <c r="AQ155" s="513"/>
      <c r="AR155" s="513">
        <v>1</v>
      </c>
      <c r="AS155" s="513">
        <f t="shared" si="2"/>
        <v>1</v>
      </c>
      <c r="AT155" s="514" t="s">
        <v>2251</v>
      </c>
      <c r="AU155" s="549" t="s">
        <v>2252</v>
      </c>
    </row>
    <row r="156" spans="2:47" ht="180" hidden="1" customHeight="1" x14ac:dyDescent="0.25">
      <c r="B156" s="967"/>
      <c r="C156" s="758"/>
      <c r="D156" s="839"/>
      <c r="E156" s="839"/>
      <c r="F156" s="839"/>
      <c r="G156" s="839"/>
      <c r="H156" s="957"/>
      <c r="I156" s="957"/>
      <c r="J156" s="957"/>
      <c r="K156" s="957"/>
      <c r="L156" s="487" t="s">
        <v>409</v>
      </c>
      <c r="M156" s="516">
        <f>'5-CONTROLES'!M159</f>
        <v>0</v>
      </c>
      <c r="N156" s="516">
        <f>'5-CONTROLES'!L159</f>
        <v>0</v>
      </c>
      <c r="O156" s="516">
        <f>'5-CONTROLES'!G159</f>
        <v>0</v>
      </c>
      <c r="P156" s="516">
        <f>'5-CONTROLES'!H159</f>
        <v>0</v>
      </c>
      <c r="Q156" s="954"/>
      <c r="R156" s="516" t="str">
        <f>'5-CONTROLES'!AC159</f>
        <v>Débil</v>
      </c>
      <c r="S156" s="516">
        <f>'5-CONTROLES'!AD159</f>
        <v>0</v>
      </c>
      <c r="T156" s="516" t="str">
        <f>'5-CONTROLES'!AE159</f>
        <v>Débil</v>
      </c>
      <c r="U156" s="839"/>
      <c r="V156" s="956"/>
      <c r="W156" s="956"/>
      <c r="X156" s="957"/>
      <c r="Y156" s="956"/>
      <c r="Z156" s="953"/>
      <c r="AA156" s="953"/>
      <c r="AB156" s="515" t="s">
        <v>513</v>
      </c>
      <c r="AC156" s="488"/>
      <c r="AD156" s="488"/>
      <c r="AE156" s="488"/>
      <c r="AF156" s="520"/>
      <c r="AG156" s="513"/>
      <c r="AH156" s="513"/>
      <c r="AI156" s="513"/>
      <c r="AJ156" s="513"/>
      <c r="AK156" s="513"/>
      <c r="AL156" s="513"/>
      <c r="AM156" s="513"/>
      <c r="AN156" s="513"/>
      <c r="AO156" s="513"/>
      <c r="AP156" s="513"/>
      <c r="AQ156" s="513"/>
      <c r="AR156" s="513"/>
      <c r="AS156" s="513"/>
      <c r="AT156" s="514"/>
      <c r="AU156" s="549"/>
    </row>
    <row r="157" spans="2:47" ht="180" hidden="1" customHeight="1" x14ac:dyDescent="0.25">
      <c r="B157" s="967"/>
      <c r="C157" s="758"/>
      <c r="D157" s="839"/>
      <c r="E157" s="839"/>
      <c r="F157" s="839"/>
      <c r="G157" s="839"/>
      <c r="H157" s="957"/>
      <c r="I157" s="957"/>
      <c r="J157" s="957"/>
      <c r="K157" s="957"/>
      <c r="L157" s="487" t="s">
        <v>690</v>
      </c>
      <c r="M157" s="516">
        <f>'5-CONTROLES'!M160</f>
        <v>0</v>
      </c>
      <c r="N157" s="516">
        <f>'5-CONTROLES'!L160</f>
        <v>0</v>
      </c>
      <c r="O157" s="516">
        <f>'5-CONTROLES'!G160</f>
        <v>0</v>
      </c>
      <c r="P157" s="516">
        <f>'5-CONTROLES'!H160</f>
        <v>0</v>
      </c>
      <c r="Q157" s="954"/>
      <c r="R157" s="516" t="str">
        <f>'5-CONTROLES'!AC160</f>
        <v>Débil</v>
      </c>
      <c r="S157" s="516">
        <f>'5-CONTROLES'!AD160</f>
        <v>0</v>
      </c>
      <c r="T157" s="516" t="str">
        <f>'5-CONTROLES'!AE160</f>
        <v>Débil</v>
      </c>
      <c r="U157" s="839"/>
      <c r="V157" s="956"/>
      <c r="W157" s="956"/>
      <c r="X157" s="957"/>
      <c r="Y157" s="956"/>
      <c r="Z157" s="953"/>
      <c r="AA157" s="953"/>
      <c r="AB157" s="515" t="s">
        <v>763</v>
      </c>
      <c r="AC157" s="488"/>
      <c r="AD157" s="488"/>
      <c r="AE157" s="488"/>
      <c r="AF157" s="520"/>
      <c r="AG157" s="513"/>
      <c r="AH157" s="513"/>
      <c r="AI157" s="513"/>
      <c r="AJ157" s="513"/>
      <c r="AK157" s="513"/>
      <c r="AL157" s="513"/>
      <c r="AM157" s="513"/>
      <c r="AN157" s="513"/>
      <c r="AO157" s="513"/>
      <c r="AP157" s="513"/>
      <c r="AQ157" s="513"/>
      <c r="AR157" s="513"/>
      <c r="AS157" s="513"/>
      <c r="AT157" s="514"/>
      <c r="AU157" s="549"/>
    </row>
    <row r="158" spans="2:47" ht="180" customHeight="1" x14ac:dyDescent="0.25">
      <c r="B158" s="967" t="str">
        <f>'3-IDENTIFICACIÓN DEL RIESGO'!B61</f>
        <v>Adquisición de Bienes y Servicios</v>
      </c>
      <c r="C158" s="758">
        <v>51</v>
      </c>
      <c r="D158" s="839" t="str">
        <f>'3-IDENTIFICACIÓN DEL RIESGO'!G61</f>
        <v xml:space="preserve"> Incumplimiento de las obligaciones de un contrato y/o convenio.</v>
      </c>
      <c r="E158" s="839" t="str">
        <f>'3-IDENTIFICACIÓN DEL RIESGO'!N61</f>
        <v>De Cumplimiento</v>
      </c>
      <c r="F158" s="839" t="str">
        <f>'3-IDENTIFICACIÓN DEL RIESGO'!H61</f>
        <v>Desconocimiento de las funciones y las responsabilidades de supervisión.
Concentración de labores de supervisión de múltiples contratos en poco personal.
No tener una planta de personal  con perfiles y competencias para asignarle las funciones de supervisor.</v>
      </c>
      <c r="G158" s="839" t="str">
        <f>'3-IDENTIFICACIÓN DEL RIESGO'!L61</f>
        <v>Incumplimientos
Multas, sanciones, inhabilidades
Detrimento patrimonial</v>
      </c>
      <c r="H158" s="957" t="str">
        <f>'4-VALORACIÓN DEL RIESGO'!Q60</f>
        <v>Casi seguro</v>
      </c>
      <c r="I158" s="957" t="str">
        <f>'4-VALORACIÓN DEL RIESGO'!AA60</f>
        <v>Catastrófico</v>
      </c>
      <c r="J158" s="957" t="str">
        <f>'4-VALORACIÓN DEL RIESGO'!AB60</f>
        <v>Extremo</v>
      </c>
      <c r="K158" s="957" t="str">
        <f>'4-VALORACIÓN DEL RIESGO'!AC60</f>
        <v>Reducir</v>
      </c>
      <c r="L158" s="487" t="s">
        <v>410</v>
      </c>
      <c r="M158" s="516" t="str">
        <f>'5-CONTROLES'!M161</f>
        <v>Verificación mensual del cumplimiento de obligaciones del contratista y aprobación de las cuentas de cobro.</v>
      </c>
      <c r="N158" s="516" t="str">
        <f>'5-CONTROLES'!L161</f>
        <v>Solicitudes formales por parte de los supervisores a los contratistas, Diligenciamiento del formato ADQBS-F-001-RECIBIDO A SATISFACCIÓN INFORME DE ACTIVIDADES Y ORDEN DE PAGO CONTRATISTAS y otros informes realizados por el supervisor respecto de los contratos a su cargo.</v>
      </c>
      <c r="O158" s="516" t="str">
        <f>'5-CONTROLES'!G161</f>
        <v>Grupo de Contratos</v>
      </c>
      <c r="P158" s="516" t="str">
        <f>'5-CONTROLES'!H161</f>
        <v>MENSUAL</v>
      </c>
      <c r="Q158" s="954" t="s">
        <v>1130</v>
      </c>
      <c r="R158" s="516" t="str">
        <f>'5-CONTROLES'!AC161</f>
        <v>Fuerte</v>
      </c>
      <c r="S158" s="516" t="str">
        <f>'5-CONTROLES'!AD161</f>
        <v>Fuerte</v>
      </c>
      <c r="T158" s="516" t="str">
        <f>'5-CONTROLES'!AE161</f>
        <v>Fuerte</v>
      </c>
      <c r="U158" s="839" t="str">
        <f>'5-CONTROLES'!AI161</f>
        <v>Fuerte</v>
      </c>
      <c r="V158" s="956" t="str">
        <f>'5-CONTROLES'!AM161</f>
        <v>Posible</v>
      </c>
      <c r="W158" s="956" t="str">
        <f>'5-CONTROLES'!AQ161</f>
        <v>Catastrófico</v>
      </c>
      <c r="X158" s="957" t="str">
        <f>'5-CONTROLES'!AR161</f>
        <v>Extremo</v>
      </c>
      <c r="Y158" s="956" t="str">
        <f>'5-CONTROLES'!AT161</f>
        <v>Reducir</v>
      </c>
      <c r="Z158" s="953" t="s">
        <v>1131</v>
      </c>
      <c r="AA158" s="953" t="s">
        <v>1132</v>
      </c>
      <c r="AB158" s="515" t="s">
        <v>514</v>
      </c>
      <c r="AC158" s="488" t="s">
        <v>1134</v>
      </c>
      <c r="AD158" s="488" t="s">
        <v>2091</v>
      </c>
      <c r="AE158" s="488" t="s">
        <v>1135</v>
      </c>
      <c r="AF158" s="520">
        <v>2</v>
      </c>
      <c r="AG158" s="513"/>
      <c r="AH158" s="513"/>
      <c r="AI158" s="513"/>
      <c r="AJ158" s="513"/>
      <c r="AK158" s="513"/>
      <c r="AL158" s="513"/>
      <c r="AM158" s="513"/>
      <c r="AN158" s="513">
        <v>2</v>
      </c>
      <c r="AO158" s="513"/>
      <c r="AP158" s="513"/>
      <c r="AQ158" s="513"/>
      <c r="AR158" s="513"/>
      <c r="AS158" s="513">
        <f t="shared" si="2"/>
        <v>2</v>
      </c>
      <c r="AT158" s="514" t="s">
        <v>2228</v>
      </c>
      <c r="AU158" s="549" t="s">
        <v>2253</v>
      </c>
    </row>
    <row r="159" spans="2:47" ht="180" hidden="1" customHeight="1" x14ac:dyDescent="0.25">
      <c r="B159" s="967"/>
      <c r="C159" s="758"/>
      <c r="D159" s="839"/>
      <c r="E159" s="839"/>
      <c r="F159" s="839"/>
      <c r="G159" s="839"/>
      <c r="H159" s="957"/>
      <c r="I159" s="957"/>
      <c r="J159" s="957"/>
      <c r="K159" s="957"/>
      <c r="L159" s="487" t="s">
        <v>411</v>
      </c>
      <c r="M159" s="516">
        <f>'5-CONTROLES'!M162</f>
        <v>0</v>
      </c>
      <c r="N159" s="516">
        <f>'5-CONTROLES'!L162</f>
        <v>0</v>
      </c>
      <c r="O159" s="516">
        <f>'5-CONTROLES'!G162</f>
        <v>0</v>
      </c>
      <c r="P159" s="516">
        <f>'5-CONTROLES'!H162</f>
        <v>0</v>
      </c>
      <c r="Q159" s="954"/>
      <c r="R159" s="516" t="str">
        <f>'5-CONTROLES'!AC162</f>
        <v>Débil</v>
      </c>
      <c r="S159" s="516">
        <f>'5-CONTROLES'!AD162</f>
        <v>0</v>
      </c>
      <c r="T159" s="516" t="str">
        <f>'5-CONTROLES'!AE162</f>
        <v>Débil</v>
      </c>
      <c r="U159" s="839"/>
      <c r="V159" s="956"/>
      <c r="W159" s="956"/>
      <c r="X159" s="957"/>
      <c r="Y159" s="956"/>
      <c r="Z159" s="953"/>
      <c r="AA159" s="953"/>
      <c r="AB159" s="515" t="s">
        <v>515</v>
      </c>
      <c r="AC159" s="488"/>
      <c r="AD159" s="488"/>
      <c r="AE159" s="488"/>
      <c r="AF159" s="520"/>
      <c r="AG159" s="513"/>
      <c r="AH159" s="513"/>
      <c r="AI159" s="513"/>
      <c r="AJ159" s="513"/>
      <c r="AK159" s="513"/>
      <c r="AL159" s="513"/>
      <c r="AM159" s="513"/>
      <c r="AN159" s="513"/>
      <c r="AO159" s="513"/>
      <c r="AP159" s="513"/>
      <c r="AQ159" s="513"/>
      <c r="AR159" s="513"/>
      <c r="AS159" s="513"/>
      <c r="AT159" s="514"/>
      <c r="AU159" s="549"/>
    </row>
    <row r="160" spans="2:47" ht="180" hidden="1" customHeight="1" x14ac:dyDescent="0.25">
      <c r="B160" s="967"/>
      <c r="C160" s="758"/>
      <c r="D160" s="839"/>
      <c r="E160" s="839"/>
      <c r="F160" s="839"/>
      <c r="G160" s="839"/>
      <c r="H160" s="957"/>
      <c r="I160" s="957"/>
      <c r="J160" s="957"/>
      <c r="K160" s="957"/>
      <c r="L160" s="487" t="s">
        <v>691</v>
      </c>
      <c r="M160" s="516">
        <f>'5-CONTROLES'!M163</f>
        <v>0</v>
      </c>
      <c r="N160" s="516">
        <f>'5-CONTROLES'!L163</f>
        <v>0</v>
      </c>
      <c r="O160" s="516">
        <f>'5-CONTROLES'!G163</f>
        <v>0</v>
      </c>
      <c r="P160" s="516">
        <f>'5-CONTROLES'!H163</f>
        <v>0</v>
      </c>
      <c r="Q160" s="954"/>
      <c r="R160" s="516" t="str">
        <f>'5-CONTROLES'!AC163</f>
        <v>Débil</v>
      </c>
      <c r="S160" s="516">
        <f>'5-CONTROLES'!AD163</f>
        <v>0</v>
      </c>
      <c r="T160" s="516" t="str">
        <f>'5-CONTROLES'!AE163</f>
        <v>Débil</v>
      </c>
      <c r="U160" s="839"/>
      <c r="V160" s="956"/>
      <c r="W160" s="956"/>
      <c r="X160" s="957"/>
      <c r="Y160" s="956"/>
      <c r="Z160" s="953"/>
      <c r="AA160" s="953"/>
      <c r="AB160" s="515" t="s">
        <v>764</v>
      </c>
      <c r="AC160" s="488"/>
      <c r="AD160" s="488"/>
      <c r="AE160" s="488"/>
      <c r="AF160" s="520"/>
      <c r="AG160" s="513"/>
      <c r="AH160" s="513"/>
      <c r="AI160" s="513"/>
      <c r="AJ160" s="513"/>
      <c r="AK160" s="513"/>
      <c r="AL160" s="513"/>
      <c r="AM160" s="513"/>
      <c r="AN160" s="513"/>
      <c r="AO160" s="513"/>
      <c r="AP160" s="513"/>
      <c r="AQ160" s="513"/>
      <c r="AR160" s="513"/>
      <c r="AS160" s="513"/>
      <c r="AT160" s="514"/>
      <c r="AU160" s="549"/>
    </row>
    <row r="161" spans="2:47" ht="180" customHeight="1" x14ac:dyDescent="0.25">
      <c r="B161" s="967" t="str">
        <f>'3-IDENTIFICACIÓN DEL RIESGO'!B62</f>
        <v>Adquisición de Bienes y Servicios</v>
      </c>
      <c r="C161" s="758">
        <v>52</v>
      </c>
      <c r="D161" s="839" t="str">
        <f>'3-IDENTIFICACIÓN DEL RIESGO'!G62</f>
        <v>Liquidación de contratos fuera de términos.</v>
      </c>
      <c r="E161" s="839" t="str">
        <f>'3-IDENTIFICACIÓN DEL RIESGO'!N62</f>
        <v>De Cumplimiento</v>
      </c>
      <c r="F161" s="839" t="str">
        <f>'3-IDENTIFICACIÓN DEL RIESGO'!H62</f>
        <v xml:space="preserve">Inoportunidad en la radicación del acta de liquidación por parte del área técnica. </v>
      </c>
      <c r="G161" s="839" t="str">
        <f>'3-IDENTIFICACIÓN DEL RIESGO'!L62</f>
        <v>Posibles observaciones o hallazgos por parte de Control Interno y/o los entes de control.
Incumplimientos de la legislación vigente</v>
      </c>
      <c r="H161" s="957" t="str">
        <f>'4-VALORACIÓN DEL RIESGO'!Q61</f>
        <v>Improbable</v>
      </c>
      <c r="I161" s="957" t="str">
        <f>'4-VALORACIÓN DEL RIESGO'!AA61</f>
        <v>Mayor</v>
      </c>
      <c r="J161" s="957" t="str">
        <f>'4-VALORACIÓN DEL RIESGO'!AB61</f>
        <v>Alto</v>
      </c>
      <c r="K161" s="957" t="str">
        <f>'4-VALORACIÓN DEL RIESGO'!AC61</f>
        <v>Reducir</v>
      </c>
      <c r="L161" s="487" t="s">
        <v>412</v>
      </c>
      <c r="M161" s="516" t="str">
        <f>'5-CONTROLES'!M164</f>
        <v>Verificación final del supervisor y elaboración del informe final de supervisión.</v>
      </c>
      <c r="N161" s="516" t="str">
        <f>'5-CONTROLES'!L164</f>
        <v>Memorandos de solicitud de liquidación de los contratos o convenios, remisión de Informes finales de supervisión, Actas de liquidación final debidamente refrendadas.</v>
      </c>
      <c r="O161" s="516" t="str">
        <f>'5-CONTROLES'!G164</f>
        <v>Grupo de Contratos</v>
      </c>
      <c r="P161" s="516" t="str">
        <f>'5-CONTROLES'!H164</f>
        <v>SEMESTRAL</v>
      </c>
      <c r="Q161" s="954" t="s">
        <v>2023</v>
      </c>
      <c r="R161" s="516" t="str">
        <f>'5-CONTROLES'!AC164</f>
        <v>Fuerte</v>
      </c>
      <c r="S161" s="516" t="str">
        <f>'5-CONTROLES'!AD164</f>
        <v>Fuerte</v>
      </c>
      <c r="T161" s="516" t="str">
        <f>'5-CONTROLES'!AE164</f>
        <v>Fuerte</v>
      </c>
      <c r="U161" s="839" t="str">
        <f>'5-CONTROLES'!AI164</f>
        <v>Fuerte</v>
      </c>
      <c r="V161" s="956" t="str">
        <f>'5-CONTROLES'!AM164</f>
        <v>Rara Vez</v>
      </c>
      <c r="W161" s="956" t="str">
        <f>'5-CONTROLES'!AQ164</f>
        <v>Mayor</v>
      </c>
      <c r="X161" s="957" t="str">
        <f>'5-CONTROLES'!AR164</f>
        <v>Alto</v>
      </c>
      <c r="Y161" s="956" t="str">
        <f>'5-CONTROLES'!AT164</f>
        <v>Reducir</v>
      </c>
      <c r="Z161" s="953" t="s">
        <v>1136</v>
      </c>
      <c r="AA161" s="953" t="s">
        <v>1137</v>
      </c>
      <c r="AB161" s="515" t="s">
        <v>516</v>
      </c>
      <c r="AC161" s="488" t="s">
        <v>1138</v>
      </c>
      <c r="AD161" s="488" t="s">
        <v>2091</v>
      </c>
      <c r="AE161" s="488" t="s">
        <v>1140</v>
      </c>
      <c r="AF161" s="520">
        <v>2</v>
      </c>
      <c r="AG161" s="534"/>
      <c r="AH161" s="534"/>
      <c r="AI161" s="534"/>
      <c r="AJ161" s="534"/>
      <c r="AK161" s="534"/>
      <c r="AL161" s="534"/>
      <c r="AM161" s="534"/>
      <c r="AN161" s="534"/>
      <c r="AO161" s="534"/>
      <c r="AP161" s="534"/>
      <c r="AQ161" s="534"/>
      <c r="AR161" s="534"/>
      <c r="AS161" s="525">
        <f t="shared" si="2"/>
        <v>0</v>
      </c>
      <c r="AT161" s="522" t="s">
        <v>2185</v>
      </c>
      <c r="AU161" s="550" t="s">
        <v>2254</v>
      </c>
    </row>
    <row r="162" spans="2:47" ht="180" hidden="1" customHeight="1" x14ac:dyDescent="0.25">
      <c r="B162" s="967"/>
      <c r="C162" s="758"/>
      <c r="D162" s="839"/>
      <c r="E162" s="839"/>
      <c r="F162" s="839"/>
      <c r="G162" s="839"/>
      <c r="H162" s="957"/>
      <c r="I162" s="957"/>
      <c r="J162" s="957"/>
      <c r="K162" s="957"/>
      <c r="L162" s="487" t="s">
        <v>413</v>
      </c>
      <c r="M162" s="516">
        <f>'5-CONTROLES'!M165</f>
        <v>0</v>
      </c>
      <c r="N162" s="516">
        <f>'5-CONTROLES'!L165</f>
        <v>0</v>
      </c>
      <c r="O162" s="516">
        <f>'5-CONTROLES'!G165</f>
        <v>0</v>
      </c>
      <c r="P162" s="516">
        <f>'5-CONTROLES'!H165</f>
        <v>0</v>
      </c>
      <c r="Q162" s="954"/>
      <c r="R162" s="516" t="str">
        <f>'5-CONTROLES'!AC165</f>
        <v>Débil</v>
      </c>
      <c r="S162" s="516">
        <f>'5-CONTROLES'!AD165</f>
        <v>0</v>
      </c>
      <c r="T162" s="516" t="str">
        <f>'5-CONTROLES'!AE165</f>
        <v>Débil</v>
      </c>
      <c r="U162" s="839"/>
      <c r="V162" s="956"/>
      <c r="W162" s="956"/>
      <c r="X162" s="957"/>
      <c r="Y162" s="956"/>
      <c r="Z162" s="953"/>
      <c r="AA162" s="953"/>
      <c r="AB162" s="515" t="s">
        <v>517</v>
      </c>
      <c r="AC162" s="488"/>
      <c r="AD162" s="488"/>
      <c r="AE162" s="488"/>
      <c r="AF162" s="520"/>
      <c r="AG162" s="513"/>
      <c r="AH162" s="513"/>
      <c r="AI162" s="513"/>
      <c r="AJ162" s="513"/>
      <c r="AK162" s="513"/>
      <c r="AL162" s="513"/>
      <c r="AM162" s="513"/>
      <c r="AN162" s="513"/>
      <c r="AO162" s="513"/>
      <c r="AP162" s="513"/>
      <c r="AQ162" s="513"/>
      <c r="AR162" s="513"/>
      <c r="AS162" s="513"/>
      <c r="AT162" s="514"/>
      <c r="AU162" s="549"/>
    </row>
    <row r="163" spans="2:47" ht="180" hidden="1" customHeight="1" x14ac:dyDescent="0.25">
      <c r="B163" s="967"/>
      <c r="C163" s="758"/>
      <c r="D163" s="839"/>
      <c r="E163" s="839"/>
      <c r="F163" s="839"/>
      <c r="G163" s="839"/>
      <c r="H163" s="957"/>
      <c r="I163" s="957"/>
      <c r="J163" s="957"/>
      <c r="K163" s="957"/>
      <c r="L163" s="487" t="s">
        <v>692</v>
      </c>
      <c r="M163" s="516">
        <f>'5-CONTROLES'!M166</f>
        <v>0</v>
      </c>
      <c r="N163" s="516">
        <f>'5-CONTROLES'!L166</f>
        <v>0</v>
      </c>
      <c r="O163" s="516">
        <f>'5-CONTROLES'!G166</f>
        <v>0</v>
      </c>
      <c r="P163" s="516">
        <f>'5-CONTROLES'!H166</f>
        <v>0</v>
      </c>
      <c r="Q163" s="954"/>
      <c r="R163" s="516" t="str">
        <f>'5-CONTROLES'!AC166</f>
        <v>Débil</v>
      </c>
      <c r="S163" s="516">
        <f>'5-CONTROLES'!AD166</f>
        <v>0</v>
      </c>
      <c r="T163" s="516" t="str">
        <f>'5-CONTROLES'!AE166</f>
        <v>Débil</v>
      </c>
      <c r="U163" s="839"/>
      <c r="V163" s="956"/>
      <c r="W163" s="956"/>
      <c r="X163" s="957"/>
      <c r="Y163" s="956"/>
      <c r="Z163" s="953"/>
      <c r="AA163" s="953"/>
      <c r="AB163" s="515" t="s">
        <v>765</v>
      </c>
      <c r="AC163" s="488"/>
      <c r="AD163" s="488"/>
      <c r="AE163" s="488"/>
      <c r="AF163" s="520"/>
      <c r="AG163" s="513"/>
      <c r="AH163" s="513"/>
      <c r="AI163" s="513"/>
      <c r="AJ163" s="513"/>
      <c r="AK163" s="513"/>
      <c r="AL163" s="513"/>
      <c r="AM163" s="513"/>
      <c r="AN163" s="513"/>
      <c r="AO163" s="513"/>
      <c r="AP163" s="513"/>
      <c r="AQ163" s="513"/>
      <c r="AR163" s="513"/>
      <c r="AS163" s="513"/>
      <c r="AT163" s="514"/>
      <c r="AU163" s="549"/>
    </row>
    <row r="164" spans="2:47" ht="180" customHeight="1" x14ac:dyDescent="0.25">
      <c r="B164" s="967" t="str">
        <f>'3-IDENTIFICACIÓN DEL RIESGO'!B63</f>
        <v>Adquisición de Bienes y Servicios</v>
      </c>
      <c r="C164" s="758">
        <v>53</v>
      </c>
      <c r="D164" s="839" t="str">
        <f>'3-IDENTIFICACIÓN DEL RIESGO'!G63</f>
        <v>Configuración del contrato realidad.</v>
      </c>
      <c r="E164" s="839" t="str">
        <f>'3-IDENTIFICACIÓN DEL RIESGO'!N63</f>
        <v>De Cumplimiento</v>
      </c>
      <c r="F164" s="839" t="str">
        <f>'3-IDENTIFICACIÓN DEL RIESGO'!H63</f>
        <v>Falencias en la supervisión contractual.
Se asignan funciones de la Entidad, evidenciando dependencia y subordinación.
En la fase de ejecución del contrato de prestación de servicios se cumple horario.</v>
      </c>
      <c r="G164" s="839" t="str">
        <f>'3-IDENTIFICACIÓN DEL RIESGO'!L63</f>
        <v>Vinculación en conciliaciones extrajudiciales.
Vinculación en procesos judiciales.
Demandas o reclamaciones.</v>
      </c>
      <c r="H164" s="957" t="str">
        <f>'4-VALORACIÓN DEL RIESGO'!Q62</f>
        <v>Casi seguro</v>
      </c>
      <c r="I164" s="957" t="str">
        <f>'4-VALORACIÓN DEL RIESGO'!AA62</f>
        <v>Catastrófico</v>
      </c>
      <c r="J164" s="957" t="str">
        <f>'4-VALORACIÓN DEL RIESGO'!AB62</f>
        <v>Extremo</v>
      </c>
      <c r="K164" s="957" t="str">
        <f>'4-VALORACIÓN DEL RIESGO'!AC62</f>
        <v>Reducir</v>
      </c>
      <c r="L164" s="487" t="s">
        <v>414</v>
      </c>
      <c r="M164" s="516" t="str">
        <f>'5-CONTROLES'!M167</f>
        <v>Seguimiento a la supervisión de contratos.</v>
      </c>
      <c r="N164" s="516" t="str">
        <f>'5-CONTROLES'!L167</f>
        <v>Informes de supervisón, realización de charlas o capacitaciones con el personal supervisor de los contratos.</v>
      </c>
      <c r="O164" s="516" t="str">
        <f>'5-CONTROLES'!G167</f>
        <v>Grupo de Contratos</v>
      </c>
      <c r="P164" s="516" t="str">
        <f>'5-CONTROLES'!H167</f>
        <v>MENSUAL</v>
      </c>
      <c r="Q164" s="954" t="s">
        <v>2024</v>
      </c>
      <c r="R164" s="516" t="str">
        <f>'5-CONTROLES'!AC167</f>
        <v>Fuerte</v>
      </c>
      <c r="S164" s="516" t="str">
        <f>'5-CONTROLES'!AD167</f>
        <v>Fuerte</v>
      </c>
      <c r="T164" s="516" t="str">
        <f>'5-CONTROLES'!AE167</f>
        <v>Fuerte</v>
      </c>
      <c r="U164" s="839" t="str">
        <f>'5-CONTROLES'!AI167</f>
        <v>Fuerte</v>
      </c>
      <c r="V164" s="956" t="str">
        <f>'5-CONTROLES'!AM167</f>
        <v>Posible</v>
      </c>
      <c r="W164" s="956" t="str">
        <f>'5-CONTROLES'!AQ167</f>
        <v>Catastrófico</v>
      </c>
      <c r="X164" s="957" t="str">
        <f>'5-CONTROLES'!AR167</f>
        <v>Extremo</v>
      </c>
      <c r="Y164" s="956" t="str">
        <f>'5-CONTROLES'!AT167</f>
        <v>Reducir</v>
      </c>
      <c r="Z164" s="953" t="s">
        <v>1353</v>
      </c>
      <c r="AA164" s="953" t="s">
        <v>1355</v>
      </c>
      <c r="AB164" s="515" t="s">
        <v>518</v>
      </c>
      <c r="AC164" s="488" t="s">
        <v>1139</v>
      </c>
      <c r="AD164" s="488" t="s">
        <v>2091</v>
      </c>
      <c r="AE164" s="488" t="s">
        <v>1135</v>
      </c>
      <c r="AF164" s="520">
        <v>2</v>
      </c>
      <c r="AG164" s="344"/>
      <c r="AH164" s="344"/>
      <c r="AI164" s="344"/>
      <c r="AJ164" s="344"/>
      <c r="AK164" s="344"/>
      <c r="AL164" s="344"/>
      <c r="AM164" s="344"/>
      <c r="AN164" s="344"/>
      <c r="AO164" s="344"/>
      <c r="AP164" s="344"/>
      <c r="AQ164" s="344"/>
      <c r="AR164" s="344"/>
      <c r="AS164" s="513">
        <f t="shared" si="2"/>
        <v>0</v>
      </c>
      <c r="AT164" s="514" t="s">
        <v>2185</v>
      </c>
      <c r="AU164" s="549" t="s">
        <v>2255</v>
      </c>
    </row>
    <row r="165" spans="2:47" ht="180" hidden="1" customHeight="1" x14ac:dyDescent="0.25">
      <c r="B165" s="967"/>
      <c r="C165" s="758"/>
      <c r="D165" s="839"/>
      <c r="E165" s="839"/>
      <c r="F165" s="839"/>
      <c r="G165" s="839"/>
      <c r="H165" s="957"/>
      <c r="I165" s="957"/>
      <c r="J165" s="957"/>
      <c r="K165" s="957"/>
      <c r="L165" s="487" t="s">
        <v>415</v>
      </c>
      <c r="M165" s="516">
        <f>'5-CONTROLES'!M168</f>
        <v>0</v>
      </c>
      <c r="N165" s="516">
        <f>'5-CONTROLES'!L168</f>
        <v>0</v>
      </c>
      <c r="O165" s="516">
        <f>'5-CONTROLES'!G168</f>
        <v>0</v>
      </c>
      <c r="P165" s="516">
        <f>'5-CONTROLES'!H168</f>
        <v>0</v>
      </c>
      <c r="Q165" s="954"/>
      <c r="R165" s="516" t="str">
        <f>'5-CONTROLES'!AC168</f>
        <v>Débil</v>
      </c>
      <c r="S165" s="516">
        <f>'5-CONTROLES'!AD168</f>
        <v>0</v>
      </c>
      <c r="T165" s="516" t="str">
        <f>'5-CONTROLES'!AE168</f>
        <v>Débil</v>
      </c>
      <c r="U165" s="839"/>
      <c r="V165" s="956"/>
      <c r="W165" s="956"/>
      <c r="X165" s="957"/>
      <c r="Y165" s="956"/>
      <c r="Z165" s="953"/>
      <c r="AA165" s="953"/>
      <c r="AB165" s="515" t="s">
        <v>519</v>
      </c>
      <c r="AC165" s="488"/>
      <c r="AD165" s="488"/>
      <c r="AE165" s="488"/>
      <c r="AF165" s="520"/>
      <c r="AG165" s="513"/>
      <c r="AH165" s="513"/>
      <c r="AI165" s="513"/>
      <c r="AJ165" s="513"/>
      <c r="AK165" s="513"/>
      <c r="AL165" s="513"/>
      <c r="AM165" s="513"/>
      <c r="AN165" s="513"/>
      <c r="AO165" s="513"/>
      <c r="AP165" s="513"/>
      <c r="AQ165" s="513"/>
      <c r="AR165" s="513"/>
      <c r="AS165" s="513"/>
      <c r="AT165" s="514"/>
      <c r="AU165" s="549"/>
    </row>
    <row r="166" spans="2:47" ht="180" hidden="1" customHeight="1" x14ac:dyDescent="0.25">
      <c r="B166" s="967"/>
      <c r="C166" s="758"/>
      <c r="D166" s="839"/>
      <c r="E166" s="839"/>
      <c r="F166" s="839"/>
      <c r="G166" s="839"/>
      <c r="H166" s="957"/>
      <c r="I166" s="957"/>
      <c r="J166" s="957"/>
      <c r="K166" s="957"/>
      <c r="L166" s="487" t="s">
        <v>693</v>
      </c>
      <c r="M166" s="516">
        <f>'5-CONTROLES'!M169</f>
        <v>0</v>
      </c>
      <c r="N166" s="516">
        <f>'5-CONTROLES'!L169</f>
        <v>0</v>
      </c>
      <c r="O166" s="516">
        <f>'5-CONTROLES'!G169</f>
        <v>0</v>
      </c>
      <c r="P166" s="516">
        <f>'5-CONTROLES'!H169</f>
        <v>0</v>
      </c>
      <c r="Q166" s="954"/>
      <c r="R166" s="516" t="str">
        <f>'5-CONTROLES'!AC169</f>
        <v>Débil</v>
      </c>
      <c r="S166" s="516">
        <f>'5-CONTROLES'!AD169</f>
        <v>0</v>
      </c>
      <c r="T166" s="516" t="str">
        <f>'5-CONTROLES'!AE169</f>
        <v>Débil</v>
      </c>
      <c r="U166" s="839"/>
      <c r="V166" s="956"/>
      <c r="W166" s="956"/>
      <c r="X166" s="957"/>
      <c r="Y166" s="956"/>
      <c r="Z166" s="953"/>
      <c r="AA166" s="953"/>
      <c r="AB166" s="515" t="s">
        <v>766</v>
      </c>
      <c r="AC166" s="488"/>
      <c r="AD166" s="488"/>
      <c r="AE166" s="488"/>
      <c r="AF166" s="520"/>
      <c r="AG166" s="513"/>
      <c r="AH166" s="513"/>
      <c r="AI166" s="513"/>
      <c r="AJ166" s="513"/>
      <c r="AK166" s="513"/>
      <c r="AL166" s="513"/>
      <c r="AM166" s="513"/>
      <c r="AN166" s="513"/>
      <c r="AO166" s="513"/>
      <c r="AP166" s="513"/>
      <c r="AQ166" s="513"/>
      <c r="AR166" s="513"/>
      <c r="AS166" s="513"/>
      <c r="AT166" s="514"/>
      <c r="AU166" s="549"/>
    </row>
    <row r="167" spans="2:47" ht="180" customHeight="1" x14ac:dyDescent="0.25">
      <c r="B167" s="967" t="str">
        <f>'3-IDENTIFICACIÓN DEL RIESGO'!B64</f>
        <v>Administración de Bienes y Servicios</v>
      </c>
      <c r="C167" s="758">
        <v>54</v>
      </c>
      <c r="D167" s="839" t="str">
        <f>'3-IDENTIFICACIÓN DEL RIESGO'!G64</f>
        <v>Perdidas o daños en los bienes de la Entidad.</v>
      </c>
      <c r="E167" s="839" t="str">
        <f>'3-IDENTIFICACIÓN DEL RIESGO'!N64</f>
        <v>Operativos</v>
      </c>
      <c r="F167" s="839" t="str">
        <f>'3-IDENTIFICACIÓN DEL RIESGO'!H64</f>
        <v>Uso indebido de los bienes de la Entidad
Falta de control y lineamientos en el manejo de los bienes de la Entidad</v>
      </c>
      <c r="G167" s="839" t="str">
        <f>'3-IDENTIFICACIÓN DEL RIESGO'!L64</f>
        <v>Posibles pérdidas o daños en los bienes 
Posibles procesos disciplinarios y/o sancionatorios
Incertidumbre en los estados financieros</v>
      </c>
      <c r="H167" s="957" t="str">
        <f>'4-VALORACIÓN DEL RIESGO'!Q63</f>
        <v>Probable</v>
      </c>
      <c r="I167" s="957" t="str">
        <f>'4-VALORACIÓN DEL RIESGO'!AA63</f>
        <v>Mayor</v>
      </c>
      <c r="J167" s="957" t="str">
        <f>'4-VALORACIÓN DEL RIESGO'!AB63</f>
        <v>Extremo</v>
      </c>
      <c r="K167" s="957" t="str">
        <f>'4-VALORACIÓN DEL RIESGO'!AC63</f>
        <v>Reducir</v>
      </c>
      <c r="L167" s="487" t="s">
        <v>416</v>
      </c>
      <c r="M167" s="516" t="str">
        <f>'5-CONTROLES'!M170</f>
        <v>Verificación y conciliación de inventarios</v>
      </c>
      <c r="N167" s="516" t="str">
        <f>'5-CONTROLES'!L170</f>
        <v>Informe de implementación de la herramienta</v>
      </c>
      <c r="O167" s="516" t="str">
        <f>'5-CONTROLES'!G170</f>
        <v>Subdirección Administrativa y Financiera</v>
      </c>
      <c r="P167" s="516" t="str">
        <f>'5-CONTROLES'!H170</f>
        <v>ANUAL</v>
      </c>
      <c r="Q167" s="954" t="s">
        <v>1350</v>
      </c>
      <c r="R167" s="516" t="str">
        <f>'5-CONTROLES'!AC170</f>
        <v>Débil</v>
      </c>
      <c r="S167" s="516" t="str">
        <f>'5-CONTROLES'!AD170</f>
        <v>Fuerte</v>
      </c>
      <c r="T167" s="516" t="str">
        <f>'5-CONTROLES'!AE170</f>
        <v>Débil</v>
      </c>
      <c r="U167" s="839" t="str">
        <f>'5-CONTROLES'!AI170</f>
        <v>Débil</v>
      </c>
      <c r="V167" s="956" t="str">
        <f>'5-CONTROLES'!AM170</f>
        <v>Probable</v>
      </c>
      <c r="W167" s="956" t="str">
        <f>'5-CONTROLES'!AQ170</f>
        <v>Mayor</v>
      </c>
      <c r="X167" s="957" t="str">
        <f>'5-CONTROLES'!AR170</f>
        <v>Extremo</v>
      </c>
      <c r="Y167" s="956" t="str">
        <f>'5-CONTROLES'!AT170</f>
        <v>Reducir</v>
      </c>
      <c r="Z167" s="953" t="s">
        <v>1353</v>
      </c>
      <c r="AA167" s="953" t="s">
        <v>1354</v>
      </c>
      <c r="AB167" s="515" t="s">
        <v>520</v>
      </c>
      <c r="AC167" s="488" t="s">
        <v>1351</v>
      </c>
      <c r="AD167" s="488" t="s">
        <v>2089</v>
      </c>
      <c r="AE167" s="488" t="s">
        <v>1352</v>
      </c>
      <c r="AF167" s="489">
        <v>1</v>
      </c>
      <c r="AG167" s="513"/>
      <c r="AH167" s="513"/>
      <c r="AI167" s="513"/>
      <c r="AJ167" s="513"/>
      <c r="AK167" s="513"/>
      <c r="AL167" s="513"/>
      <c r="AM167" s="513"/>
      <c r="AN167" s="513"/>
      <c r="AO167" s="513"/>
      <c r="AP167" s="513"/>
      <c r="AQ167" s="513"/>
      <c r="AR167" s="333">
        <v>1</v>
      </c>
      <c r="AS167" s="521">
        <f t="shared" si="2"/>
        <v>1</v>
      </c>
      <c r="AT167" s="514" t="s">
        <v>2256</v>
      </c>
      <c r="AU167" s="549" t="s">
        <v>2257</v>
      </c>
    </row>
    <row r="168" spans="2:47" ht="180" hidden="1" customHeight="1" x14ac:dyDescent="0.25">
      <c r="B168" s="967"/>
      <c r="C168" s="758"/>
      <c r="D168" s="839"/>
      <c r="E168" s="839"/>
      <c r="F168" s="839"/>
      <c r="G168" s="839"/>
      <c r="H168" s="957"/>
      <c r="I168" s="957"/>
      <c r="J168" s="957"/>
      <c r="K168" s="957"/>
      <c r="L168" s="487" t="s">
        <v>417</v>
      </c>
      <c r="M168" s="516">
        <f>'5-CONTROLES'!M171</f>
        <v>0</v>
      </c>
      <c r="N168" s="516">
        <f>'5-CONTROLES'!L171</f>
        <v>0</v>
      </c>
      <c r="O168" s="516">
        <f>'5-CONTROLES'!G171</f>
        <v>0</v>
      </c>
      <c r="P168" s="516">
        <f>'5-CONTROLES'!H171</f>
        <v>0</v>
      </c>
      <c r="Q168" s="954"/>
      <c r="R168" s="516" t="str">
        <f>'5-CONTROLES'!AC171</f>
        <v>Débil</v>
      </c>
      <c r="S168" s="516">
        <f>'5-CONTROLES'!AD171</f>
        <v>0</v>
      </c>
      <c r="T168" s="516" t="str">
        <f>'5-CONTROLES'!AE171</f>
        <v>Débil</v>
      </c>
      <c r="U168" s="839"/>
      <c r="V168" s="956"/>
      <c r="W168" s="956"/>
      <c r="X168" s="957"/>
      <c r="Y168" s="956"/>
      <c r="Z168" s="953"/>
      <c r="AA168" s="953"/>
      <c r="AB168" s="515" t="s">
        <v>521</v>
      </c>
      <c r="AC168" s="488"/>
      <c r="AD168" s="488"/>
      <c r="AE168" s="488"/>
      <c r="AF168" s="520"/>
      <c r="AG168" s="513"/>
      <c r="AH168" s="513"/>
      <c r="AI168" s="513"/>
      <c r="AJ168" s="513"/>
      <c r="AK168" s="513"/>
      <c r="AL168" s="513"/>
      <c r="AM168" s="513"/>
      <c r="AN168" s="513"/>
      <c r="AO168" s="513"/>
      <c r="AP168" s="513"/>
      <c r="AQ168" s="513"/>
      <c r="AR168" s="513"/>
      <c r="AS168" s="513"/>
      <c r="AT168" s="514"/>
      <c r="AU168" s="549"/>
    </row>
    <row r="169" spans="2:47" ht="180" hidden="1" customHeight="1" x14ac:dyDescent="0.25">
      <c r="B169" s="967"/>
      <c r="C169" s="758"/>
      <c r="D169" s="839"/>
      <c r="E169" s="839"/>
      <c r="F169" s="839"/>
      <c r="G169" s="839"/>
      <c r="H169" s="957"/>
      <c r="I169" s="957"/>
      <c r="J169" s="957"/>
      <c r="K169" s="957"/>
      <c r="L169" s="487" t="s">
        <v>694</v>
      </c>
      <c r="M169" s="516">
        <f>'5-CONTROLES'!M172</f>
        <v>0</v>
      </c>
      <c r="N169" s="516">
        <f>'5-CONTROLES'!L172</f>
        <v>0</v>
      </c>
      <c r="O169" s="516">
        <f>'5-CONTROLES'!G172</f>
        <v>0</v>
      </c>
      <c r="P169" s="516">
        <f>'5-CONTROLES'!H172</f>
        <v>0</v>
      </c>
      <c r="Q169" s="954"/>
      <c r="R169" s="516" t="str">
        <f>'5-CONTROLES'!AC172</f>
        <v>Débil</v>
      </c>
      <c r="S169" s="516">
        <f>'5-CONTROLES'!AD172</f>
        <v>0</v>
      </c>
      <c r="T169" s="516" t="str">
        <f>'5-CONTROLES'!AE172</f>
        <v>Débil</v>
      </c>
      <c r="U169" s="839"/>
      <c r="V169" s="956"/>
      <c r="W169" s="956"/>
      <c r="X169" s="957"/>
      <c r="Y169" s="956"/>
      <c r="Z169" s="953"/>
      <c r="AA169" s="953"/>
      <c r="AB169" s="515" t="s">
        <v>767</v>
      </c>
      <c r="AC169" s="488"/>
      <c r="AD169" s="488"/>
      <c r="AE169" s="488"/>
      <c r="AF169" s="520"/>
      <c r="AG169" s="513"/>
      <c r="AH169" s="513"/>
      <c r="AI169" s="513"/>
      <c r="AJ169" s="513"/>
      <c r="AK169" s="513"/>
      <c r="AL169" s="513"/>
      <c r="AM169" s="513"/>
      <c r="AN169" s="513"/>
      <c r="AO169" s="513"/>
      <c r="AP169" s="513"/>
      <c r="AQ169" s="513"/>
      <c r="AR169" s="513"/>
      <c r="AS169" s="513"/>
      <c r="AT169" s="514"/>
      <c r="AU169" s="549"/>
    </row>
    <row r="170" spans="2:47" ht="180" customHeight="1" x14ac:dyDescent="0.25">
      <c r="B170" s="967" t="str">
        <f>'3-IDENTIFICACIÓN DEL RIESGO'!B65</f>
        <v>Administración de Bienes y Servicios</v>
      </c>
      <c r="C170" s="758">
        <v>55</v>
      </c>
      <c r="D170" s="839" t="str">
        <f>'3-IDENTIFICACIÓN DEL RIESGO'!G65</f>
        <v>Incumplimiento en la aplicación de los mantenimientos preventivos a los bienes de la Entidad.</v>
      </c>
      <c r="E170" s="839" t="str">
        <f>'3-IDENTIFICACIÓN DEL RIESGO'!N65</f>
        <v>Operativos</v>
      </c>
      <c r="F170" s="839" t="str">
        <f>'3-IDENTIFICACIÓN DEL RIESGO'!H65</f>
        <v>Falta de Control en los bienes y sus mantenimientos</v>
      </c>
      <c r="G170" s="839" t="str">
        <f>'3-IDENTIFICACIÓN DEL RIESGO'!L65</f>
        <v xml:space="preserve">Posibles daños o perdidas  en los bienes de la Entidad
Sobre costos en reparamientos </v>
      </c>
      <c r="H170" s="957" t="str">
        <f>'4-VALORACIÓN DEL RIESGO'!Q64</f>
        <v>Improbable</v>
      </c>
      <c r="I170" s="957" t="str">
        <f>'4-VALORACIÓN DEL RIESGO'!AA64</f>
        <v>Moderado</v>
      </c>
      <c r="J170" s="957" t="str">
        <f>'4-VALORACIÓN DEL RIESGO'!AB64</f>
        <v>Moderado</v>
      </c>
      <c r="K170" s="957" t="str">
        <f>'4-VALORACIÓN DEL RIESGO'!AC64</f>
        <v>Reducir</v>
      </c>
      <c r="L170" s="487" t="s">
        <v>418</v>
      </c>
      <c r="M170" s="516" t="str">
        <f>'5-CONTROLES'!M173</f>
        <v>Verificación del cumplimiento del cronográma de mantenimientos.</v>
      </c>
      <c r="N170" s="516" t="str">
        <f>'5-CONTROLES'!L173</f>
        <v>Cronograma de mantenimientos.</v>
      </c>
      <c r="O170" s="516" t="str">
        <f>'5-CONTROLES'!G173</f>
        <v>Subdirección Administrativa y Financiera</v>
      </c>
      <c r="P170" s="516" t="str">
        <f>'5-CONTROLES'!H173</f>
        <v>SEMANAL</v>
      </c>
      <c r="Q170" s="954" t="s">
        <v>1361</v>
      </c>
      <c r="R170" s="516" t="str">
        <f>'5-CONTROLES'!AC173</f>
        <v>Débil</v>
      </c>
      <c r="S170" s="516" t="str">
        <f>'5-CONTROLES'!AD173</f>
        <v>Moderado</v>
      </c>
      <c r="T170" s="516" t="str">
        <f>'5-CONTROLES'!AE173</f>
        <v>Débil</v>
      </c>
      <c r="U170" s="839" t="str">
        <f>'5-CONTROLES'!AI173</f>
        <v>Débil</v>
      </c>
      <c r="V170" s="956" t="str">
        <f>'5-CONTROLES'!AM173</f>
        <v>Improbable</v>
      </c>
      <c r="W170" s="956" t="str">
        <f>'5-CONTROLES'!AQ173</f>
        <v>Moderado</v>
      </c>
      <c r="X170" s="957" t="str">
        <f>'5-CONTROLES'!AR173</f>
        <v>Moderado</v>
      </c>
      <c r="Y170" s="956" t="str">
        <f>'5-CONTROLES'!AT173</f>
        <v>Reducir</v>
      </c>
      <c r="Z170" s="953" t="s">
        <v>1362</v>
      </c>
      <c r="AA170" s="953" t="s">
        <v>1363</v>
      </c>
      <c r="AB170" s="515" t="s">
        <v>522</v>
      </c>
      <c r="AC170" s="488" t="s">
        <v>1364</v>
      </c>
      <c r="AD170" s="488" t="s">
        <v>2089</v>
      </c>
      <c r="AE170" s="488" t="s">
        <v>2095</v>
      </c>
      <c r="AF170" s="520">
        <v>12</v>
      </c>
      <c r="AG170" s="513"/>
      <c r="AH170" s="513"/>
      <c r="AI170" s="513"/>
      <c r="AJ170" s="513"/>
      <c r="AK170" s="513"/>
      <c r="AL170" s="513"/>
      <c r="AM170" s="513"/>
      <c r="AN170" s="513"/>
      <c r="AO170" s="513"/>
      <c r="AP170" s="513">
        <v>1</v>
      </c>
      <c r="AQ170" s="513">
        <v>1</v>
      </c>
      <c r="AR170" s="513">
        <v>1</v>
      </c>
      <c r="AS170" s="513">
        <f t="shared" si="2"/>
        <v>3</v>
      </c>
      <c r="AT170" s="514" t="s">
        <v>2258</v>
      </c>
      <c r="AU170" s="549" t="s">
        <v>2259</v>
      </c>
    </row>
    <row r="171" spans="2:47" ht="180" hidden="1" customHeight="1" x14ac:dyDescent="0.25">
      <c r="B171" s="967"/>
      <c r="C171" s="758"/>
      <c r="D171" s="839"/>
      <c r="E171" s="839"/>
      <c r="F171" s="839"/>
      <c r="G171" s="839"/>
      <c r="H171" s="957"/>
      <c r="I171" s="957"/>
      <c r="J171" s="957"/>
      <c r="K171" s="957"/>
      <c r="L171" s="487" t="s">
        <v>419</v>
      </c>
      <c r="M171" s="516">
        <f>'5-CONTROLES'!M174</f>
        <v>0</v>
      </c>
      <c r="N171" s="516">
        <f>'5-CONTROLES'!L174</f>
        <v>0</v>
      </c>
      <c r="O171" s="516">
        <f>'5-CONTROLES'!G174</f>
        <v>0</v>
      </c>
      <c r="P171" s="516">
        <f>'5-CONTROLES'!H174</f>
        <v>0</v>
      </c>
      <c r="Q171" s="954"/>
      <c r="R171" s="516" t="str">
        <f>'5-CONTROLES'!AC174</f>
        <v>Débil</v>
      </c>
      <c r="S171" s="516">
        <f>'5-CONTROLES'!AD174</f>
        <v>0</v>
      </c>
      <c r="T171" s="516" t="str">
        <f>'5-CONTROLES'!AE174</f>
        <v>Débil</v>
      </c>
      <c r="U171" s="839"/>
      <c r="V171" s="956"/>
      <c r="W171" s="956"/>
      <c r="X171" s="957"/>
      <c r="Y171" s="956"/>
      <c r="Z171" s="953"/>
      <c r="AA171" s="953"/>
      <c r="AB171" s="515" t="s">
        <v>523</v>
      </c>
      <c r="AC171" s="488"/>
      <c r="AD171" s="488"/>
      <c r="AE171" s="488"/>
      <c r="AF171" s="520"/>
      <c r="AG171" s="513"/>
      <c r="AH171" s="513"/>
      <c r="AI171" s="513"/>
      <c r="AJ171" s="513"/>
      <c r="AK171" s="513"/>
      <c r="AL171" s="513"/>
      <c r="AM171" s="513"/>
      <c r="AN171" s="513"/>
      <c r="AO171" s="513"/>
      <c r="AP171" s="513"/>
      <c r="AQ171" s="513"/>
      <c r="AR171" s="513"/>
      <c r="AS171" s="513"/>
      <c r="AT171" s="514"/>
      <c r="AU171" s="549"/>
    </row>
    <row r="172" spans="2:47" ht="180" hidden="1" customHeight="1" x14ac:dyDescent="0.25">
      <c r="B172" s="967"/>
      <c r="C172" s="758"/>
      <c r="D172" s="839"/>
      <c r="E172" s="839"/>
      <c r="F172" s="839"/>
      <c r="G172" s="839"/>
      <c r="H172" s="957"/>
      <c r="I172" s="957"/>
      <c r="J172" s="957"/>
      <c r="K172" s="957"/>
      <c r="L172" s="487" t="s">
        <v>695</v>
      </c>
      <c r="M172" s="516">
        <f>'5-CONTROLES'!M175</f>
        <v>0</v>
      </c>
      <c r="N172" s="516">
        <f>'5-CONTROLES'!L175</f>
        <v>0</v>
      </c>
      <c r="O172" s="516">
        <f>'5-CONTROLES'!G175</f>
        <v>0</v>
      </c>
      <c r="P172" s="516">
        <f>'5-CONTROLES'!H175</f>
        <v>0</v>
      </c>
      <c r="Q172" s="954"/>
      <c r="R172" s="516" t="str">
        <f>'5-CONTROLES'!AC175</f>
        <v>Débil</v>
      </c>
      <c r="S172" s="516">
        <f>'5-CONTROLES'!AD175</f>
        <v>0</v>
      </c>
      <c r="T172" s="516" t="str">
        <f>'5-CONTROLES'!AE175</f>
        <v>Débil</v>
      </c>
      <c r="U172" s="839"/>
      <c r="V172" s="956"/>
      <c r="W172" s="956"/>
      <c r="X172" s="957"/>
      <c r="Y172" s="956"/>
      <c r="Z172" s="953"/>
      <c r="AA172" s="953"/>
      <c r="AB172" s="515" t="s">
        <v>768</v>
      </c>
      <c r="AC172" s="488"/>
      <c r="AD172" s="488"/>
      <c r="AE172" s="488"/>
      <c r="AF172" s="489"/>
      <c r="AG172" s="513"/>
      <c r="AH172" s="513"/>
      <c r="AI172" s="513"/>
      <c r="AJ172" s="513"/>
      <c r="AK172" s="513"/>
      <c r="AL172" s="513"/>
      <c r="AM172" s="513"/>
      <c r="AN172" s="513"/>
      <c r="AO172" s="513"/>
      <c r="AP172" s="513"/>
      <c r="AQ172" s="513"/>
      <c r="AR172" s="513"/>
      <c r="AS172" s="513"/>
      <c r="AT172" s="514"/>
      <c r="AU172" s="549"/>
    </row>
    <row r="173" spans="2:47" ht="180" customHeight="1" x14ac:dyDescent="0.25">
      <c r="B173" s="967" t="str">
        <f>'3-IDENTIFICACIÓN DEL RIESGO'!B66</f>
        <v>Administración de Bienes y Servicios</v>
      </c>
      <c r="C173" s="758">
        <v>56</v>
      </c>
      <c r="D173" s="839" t="str">
        <f>'3-IDENTIFICACIÓN DEL RIESGO'!G66</f>
        <v>Radicación de solicitud de comisión sin el cumplimiento de requisitos.</v>
      </c>
      <c r="E173" s="839" t="str">
        <f>'3-IDENTIFICACIÓN DEL RIESGO'!N66</f>
        <v>Operativos</v>
      </c>
      <c r="F173" s="839" t="str">
        <f>'3-IDENTIFICACIÓN DEL RIESGO'!H66</f>
        <v xml:space="preserve">Debilidades en la definición de criterios aplicables a la autorización, legalización y pago de desplazamientos. 
Falta de Control en la gestión de desplazamientos </v>
      </c>
      <c r="G173" s="839" t="str">
        <f>'3-IDENTIFICACIÓN DEL RIESGO'!L66</f>
        <v>Dificultades para la aprobación o legalización de desplazamientos
Desplazamientos sin autorización que no puedan ser reconocidas
Desplazamientos riesgosos de funcionarios y/o contratistas</v>
      </c>
      <c r="H173" s="957" t="str">
        <f>'4-VALORACIÓN DEL RIESGO'!Q65</f>
        <v>Probable</v>
      </c>
      <c r="I173" s="957" t="str">
        <f>'4-VALORACIÓN DEL RIESGO'!AA65</f>
        <v>Moderado</v>
      </c>
      <c r="J173" s="957" t="str">
        <f>'4-VALORACIÓN DEL RIESGO'!AB65</f>
        <v>Alto</v>
      </c>
      <c r="K173" s="957" t="str">
        <f>'4-VALORACIÓN DEL RIESGO'!AC65</f>
        <v>Reducir</v>
      </c>
      <c r="L173" s="487" t="s">
        <v>420</v>
      </c>
      <c r="M173" s="516" t="str">
        <f>'5-CONTROLES'!M176</f>
        <v>Aprobar o rechazar la solicitud de comisión y/o autorización de viaje por el Jefe directo o supervisor de contrato del solicitante.</v>
      </c>
      <c r="N173" s="516" t="str">
        <f>'5-CONTROLES'!L176</f>
        <v>Solicitud aprobada o rechazada.</v>
      </c>
      <c r="O173" s="516" t="str">
        <f>'5-CONTROLES'!G176</f>
        <v>Subdirección Administrativa y Financiera</v>
      </c>
      <c r="P173" s="516" t="str">
        <f>'5-CONTROLES'!H176</f>
        <v>DIARIO</v>
      </c>
      <c r="Q173" s="954" t="s">
        <v>2025</v>
      </c>
      <c r="R173" s="516" t="str">
        <f>'5-CONTROLES'!AC176</f>
        <v>Débil</v>
      </c>
      <c r="S173" s="516" t="str">
        <f>'5-CONTROLES'!AD176</f>
        <v>Fuerte</v>
      </c>
      <c r="T173" s="516" t="str">
        <f>'5-CONTROLES'!AE176</f>
        <v>Débil</v>
      </c>
      <c r="U173" s="839" t="str">
        <f>'5-CONTROLES'!AI176</f>
        <v>Débil</v>
      </c>
      <c r="V173" s="956" t="str">
        <f>'5-CONTROLES'!AM176</f>
        <v>Probable</v>
      </c>
      <c r="W173" s="956" t="str">
        <f>'5-CONTROLES'!AQ176</f>
        <v>Moderado</v>
      </c>
      <c r="X173" s="957" t="str">
        <f>'5-CONTROLES'!AR176</f>
        <v>Alto</v>
      </c>
      <c r="Y173" s="956" t="str">
        <f>'5-CONTROLES'!AT176</f>
        <v>Reducir</v>
      </c>
      <c r="Z173" s="953" t="s">
        <v>1131</v>
      </c>
      <c r="AA173" s="953" t="s">
        <v>1915</v>
      </c>
      <c r="AB173" s="515" t="s">
        <v>524</v>
      </c>
      <c r="AC173" s="488" t="s">
        <v>1916</v>
      </c>
      <c r="AD173" s="488" t="s">
        <v>2089</v>
      </c>
      <c r="AE173" s="488" t="s">
        <v>1755</v>
      </c>
      <c r="AF173" s="520">
        <v>1</v>
      </c>
      <c r="AG173" s="513"/>
      <c r="AH173" s="513"/>
      <c r="AI173" s="513">
        <v>1</v>
      </c>
      <c r="AJ173" s="513"/>
      <c r="AK173" s="513"/>
      <c r="AL173" s="513"/>
      <c r="AM173" s="513"/>
      <c r="AN173" s="513"/>
      <c r="AO173" s="513"/>
      <c r="AP173" s="513"/>
      <c r="AQ173" s="513"/>
      <c r="AR173" s="513"/>
      <c r="AS173" s="513">
        <f t="shared" si="2"/>
        <v>1</v>
      </c>
      <c r="AT173" s="514" t="s">
        <v>2260</v>
      </c>
      <c r="AU173" s="549" t="s">
        <v>2261</v>
      </c>
    </row>
    <row r="174" spans="2:47" ht="180" customHeight="1" x14ac:dyDescent="0.25">
      <c r="B174" s="967"/>
      <c r="C174" s="758"/>
      <c r="D174" s="839"/>
      <c r="E174" s="839"/>
      <c r="F174" s="839"/>
      <c r="G174" s="839"/>
      <c r="H174" s="957"/>
      <c r="I174" s="957"/>
      <c r="J174" s="957"/>
      <c r="K174" s="957"/>
      <c r="L174" s="487" t="s">
        <v>421</v>
      </c>
      <c r="M174" s="516" t="str">
        <f>'5-CONTROLES'!M177</f>
        <v xml:space="preserve"> Aprobar o rechazar solicitud de comisión o autorización de viaje por el Ordenador del Gasto</v>
      </c>
      <c r="N174" s="516" t="str">
        <f>'5-CONTROLES'!L177</f>
        <v>Solicitud aprobada o rechazada.</v>
      </c>
      <c r="O174" s="516" t="str">
        <f>'5-CONTROLES'!G177</f>
        <v>Subdirección Administrativa y Financiera</v>
      </c>
      <c r="P174" s="516" t="str">
        <f>'5-CONTROLES'!H177</f>
        <v>DIARIO</v>
      </c>
      <c r="Q174" s="954"/>
      <c r="R174" s="516" t="str">
        <f>'5-CONTROLES'!AC177</f>
        <v>Débil</v>
      </c>
      <c r="S174" s="516" t="str">
        <f>'5-CONTROLES'!AD177</f>
        <v>Fuerte</v>
      </c>
      <c r="T174" s="516" t="str">
        <f>'5-CONTROLES'!AE177</f>
        <v>Débil</v>
      </c>
      <c r="U174" s="839"/>
      <c r="V174" s="956"/>
      <c r="W174" s="956"/>
      <c r="X174" s="957"/>
      <c r="Y174" s="956"/>
      <c r="Z174" s="953"/>
      <c r="AA174" s="953"/>
      <c r="AB174" s="515" t="s">
        <v>525</v>
      </c>
      <c r="AC174" s="488"/>
      <c r="AD174" s="488"/>
      <c r="AE174" s="488"/>
      <c r="AF174" s="520"/>
      <c r="AG174" s="513"/>
      <c r="AH174" s="513"/>
      <c r="AI174" s="513"/>
      <c r="AJ174" s="513"/>
      <c r="AK174" s="513"/>
      <c r="AL174" s="513"/>
      <c r="AM174" s="513"/>
      <c r="AN174" s="513"/>
      <c r="AO174" s="513"/>
      <c r="AP174" s="513"/>
      <c r="AQ174" s="513"/>
      <c r="AR174" s="513"/>
      <c r="AS174" s="513"/>
      <c r="AT174" s="514"/>
      <c r="AU174" s="549"/>
    </row>
    <row r="175" spans="2:47" ht="180" hidden="1" customHeight="1" x14ac:dyDescent="0.25">
      <c r="B175" s="967"/>
      <c r="C175" s="758"/>
      <c r="D175" s="839"/>
      <c r="E175" s="839"/>
      <c r="F175" s="839"/>
      <c r="G175" s="839"/>
      <c r="H175" s="957"/>
      <c r="I175" s="957"/>
      <c r="J175" s="957"/>
      <c r="K175" s="957"/>
      <c r="L175" s="487" t="s">
        <v>696</v>
      </c>
      <c r="M175" s="516">
        <f>'5-CONTROLES'!M178</f>
        <v>0</v>
      </c>
      <c r="N175" s="516">
        <f>'5-CONTROLES'!L178</f>
        <v>0</v>
      </c>
      <c r="O175" s="516">
        <f>'5-CONTROLES'!G178</f>
        <v>0</v>
      </c>
      <c r="P175" s="516">
        <f>'5-CONTROLES'!H178</f>
        <v>0</v>
      </c>
      <c r="Q175" s="954"/>
      <c r="R175" s="516" t="str">
        <f>'5-CONTROLES'!AC178</f>
        <v>Débil</v>
      </c>
      <c r="S175" s="516">
        <f>'5-CONTROLES'!AD178</f>
        <v>0</v>
      </c>
      <c r="T175" s="516" t="str">
        <f>'5-CONTROLES'!AE178</f>
        <v>Débil</v>
      </c>
      <c r="U175" s="839"/>
      <c r="V175" s="956"/>
      <c r="W175" s="956"/>
      <c r="X175" s="957"/>
      <c r="Y175" s="956"/>
      <c r="Z175" s="953"/>
      <c r="AA175" s="953"/>
      <c r="AB175" s="515" t="s">
        <v>769</v>
      </c>
      <c r="AC175" s="488"/>
      <c r="AD175" s="488"/>
      <c r="AE175" s="488"/>
      <c r="AF175" s="520"/>
      <c r="AG175" s="513"/>
      <c r="AH175" s="513"/>
      <c r="AI175" s="513"/>
      <c r="AJ175" s="513"/>
      <c r="AK175" s="513"/>
      <c r="AL175" s="513"/>
      <c r="AM175" s="513"/>
      <c r="AN175" s="513"/>
      <c r="AO175" s="513"/>
      <c r="AP175" s="513"/>
      <c r="AQ175" s="513"/>
      <c r="AR175" s="513"/>
      <c r="AS175" s="513"/>
      <c r="AT175" s="514"/>
      <c r="AU175" s="549"/>
    </row>
    <row r="176" spans="2:47" ht="180" customHeight="1" x14ac:dyDescent="0.25">
      <c r="B176" s="967" t="str">
        <f>'3-IDENTIFICACIÓN DEL RIESGO'!B67</f>
        <v>Administración de Bienes y Servicios</v>
      </c>
      <c r="C176" s="758">
        <v>57</v>
      </c>
      <c r="D176" s="839" t="str">
        <f>'3-IDENTIFICACIÓN DEL RIESGO'!G67</f>
        <v>Pérdida o daño en la documentación de la Agencia</v>
      </c>
      <c r="E176" s="839" t="str">
        <f>'3-IDENTIFICACIÓN DEL RIESGO'!N67</f>
        <v>Operativos</v>
      </c>
      <c r="F176" s="839" t="str">
        <f>'3-IDENTIFICACIÓN DEL RIESGO'!H67</f>
        <v xml:space="preserve">Falta de control en la implementación de los lineamientos de manejo 
Falta de lineamientos para la Conservación de documentos. </v>
      </c>
      <c r="G176" s="839" t="str">
        <f>'3-IDENTIFICACIÓN DEL RIESGO'!L67</f>
        <v>Vencimiento de términos. 
Reprocesos administrativos. 
Incumplimientos</v>
      </c>
      <c r="H176" s="957" t="str">
        <f>'4-VALORACIÓN DEL RIESGO'!Q66</f>
        <v>Improbable</v>
      </c>
      <c r="I176" s="957" t="str">
        <f>'4-VALORACIÓN DEL RIESGO'!AA66</f>
        <v>Catastrófico</v>
      </c>
      <c r="J176" s="957" t="str">
        <f>'4-VALORACIÓN DEL RIESGO'!AB66</f>
        <v>Extremo</v>
      </c>
      <c r="K176" s="957" t="str">
        <f>'4-VALORACIÓN DEL RIESGO'!AC66</f>
        <v>Reducir</v>
      </c>
      <c r="L176" s="487" t="s">
        <v>422</v>
      </c>
      <c r="M176" s="516" t="str">
        <f>'5-CONTROLES'!M179</f>
        <v>Revisión aleatoria a las bases de datos frente a los expedientes en custodia por la Subdirección Administrativa y Financiera.</v>
      </c>
      <c r="N176" s="516" t="str">
        <f>'5-CONTROLES'!L179</f>
        <v>Informe elaborado.</v>
      </c>
      <c r="O176" s="516" t="str">
        <f>'5-CONTROLES'!G179</f>
        <v>Subdirección Administrativa y Financiera</v>
      </c>
      <c r="P176" s="516" t="str">
        <f>'5-CONTROLES'!H179</f>
        <v>SEMESTRAL</v>
      </c>
      <c r="Q176" s="954" t="s">
        <v>1542</v>
      </c>
      <c r="R176" s="516" t="str">
        <f>'5-CONTROLES'!AC179</f>
        <v>Débil</v>
      </c>
      <c r="S176" s="516" t="str">
        <f>'5-CONTROLES'!AD179</f>
        <v>Fuerte</v>
      </c>
      <c r="T176" s="516" t="str">
        <f>'5-CONTROLES'!AE179</f>
        <v>Débil</v>
      </c>
      <c r="U176" s="839" t="str">
        <f>'5-CONTROLES'!AI179</f>
        <v>Débil</v>
      </c>
      <c r="V176" s="956" t="str">
        <f>'5-CONTROLES'!AM179</f>
        <v>Improbable</v>
      </c>
      <c r="W176" s="956" t="str">
        <f>'5-CONTROLES'!AQ179</f>
        <v>Catastrófico</v>
      </c>
      <c r="X176" s="957" t="str">
        <f>'5-CONTROLES'!AR179</f>
        <v>Extremo</v>
      </c>
      <c r="Y176" s="956" t="str">
        <f>'5-CONTROLES'!AT179</f>
        <v>Reducir</v>
      </c>
      <c r="Z176" s="953" t="s">
        <v>2026</v>
      </c>
      <c r="AA176" s="953" t="s">
        <v>2027</v>
      </c>
      <c r="AB176" s="515" t="s">
        <v>526</v>
      </c>
      <c r="AC176" s="488" t="s">
        <v>1543</v>
      </c>
      <c r="AD176" s="488" t="s">
        <v>2089</v>
      </c>
      <c r="AE176" s="488" t="s">
        <v>1544</v>
      </c>
      <c r="AF176" s="520">
        <v>1</v>
      </c>
      <c r="AG176" s="513"/>
      <c r="AH176" s="513"/>
      <c r="AI176" s="513"/>
      <c r="AJ176" s="513"/>
      <c r="AK176" s="513"/>
      <c r="AL176" s="513"/>
      <c r="AM176" s="513"/>
      <c r="AN176" s="513"/>
      <c r="AO176" s="513"/>
      <c r="AP176" s="513"/>
      <c r="AQ176" s="513">
        <v>1</v>
      </c>
      <c r="AR176" s="513"/>
      <c r="AS176" s="513">
        <f t="shared" si="2"/>
        <v>1</v>
      </c>
      <c r="AT176" s="514" t="s">
        <v>2262</v>
      </c>
      <c r="AU176" s="549" t="s">
        <v>2263</v>
      </c>
    </row>
    <row r="177" spans="2:47" ht="180" hidden="1" customHeight="1" x14ac:dyDescent="0.25">
      <c r="B177" s="967"/>
      <c r="C177" s="758"/>
      <c r="D177" s="839"/>
      <c r="E177" s="839"/>
      <c r="F177" s="839"/>
      <c r="G177" s="839"/>
      <c r="H177" s="957"/>
      <c r="I177" s="957"/>
      <c r="J177" s="957"/>
      <c r="K177" s="957"/>
      <c r="L177" s="487" t="s">
        <v>423</v>
      </c>
      <c r="M177" s="516">
        <f>'5-CONTROLES'!M180</f>
        <v>0</v>
      </c>
      <c r="N177" s="516">
        <f>'5-CONTROLES'!L180</f>
        <v>0</v>
      </c>
      <c r="O177" s="516">
        <f>'5-CONTROLES'!G180</f>
        <v>0</v>
      </c>
      <c r="P177" s="516">
        <f>'5-CONTROLES'!H180</f>
        <v>0</v>
      </c>
      <c r="Q177" s="954"/>
      <c r="R177" s="516" t="str">
        <f>'5-CONTROLES'!AC180</f>
        <v>Débil</v>
      </c>
      <c r="S177" s="516">
        <f>'5-CONTROLES'!AD180</f>
        <v>0</v>
      </c>
      <c r="T177" s="516" t="str">
        <f>'5-CONTROLES'!AE180</f>
        <v>Débil</v>
      </c>
      <c r="U177" s="839"/>
      <c r="V177" s="956"/>
      <c r="W177" s="956"/>
      <c r="X177" s="957"/>
      <c r="Y177" s="956"/>
      <c r="Z177" s="953"/>
      <c r="AA177" s="953"/>
      <c r="AB177" s="515" t="s">
        <v>527</v>
      </c>
      <c r="AC177" s="488"/>
      <c r="AD177" s="488"/>
      <c r="AE177" s="488"/>
      <c r="AF177" s="520"/>
      <c r="AG177" s="513"/>
      <c r="AH177" s="513"/>
      <c r="AI177" s="513"/>
      <c r="AJ177" s="513"/>
      <c r="AK177" s="513"/>
      <c r="AL177" s="513"/>
      <c r="AM177" s="513"/>
      <c r="AN177" s="513"/>
      <c r="AO177" s="513"/>
      <c r="AP177" s="513"/>
      <c r="AQ177" s="513"/>
      <c r="AR177" s="513"/>
      <c r="AS177" s="513"/>
      <c r="AT177" s="514"/>
      <c r="AU177" s="549"/>
    </row>
    <row r="178" spans="2:47" ht="180" hidden="1" customHeight="1" x14ac:dyDescent="0.25">
      <c r="B178" s="967"/>
      <c r="C178" s="758"/>
      <c r="D178" s="839"/>
      <c r="E178" s="839"/>
      <c r="F178" s="839"/>
      <c r="G178" s="839"/>
      <c r="H178" s="957"/>
      <c r="I178" s="957"/>
      <c r="J178" s="957"/>
      <c r="K178" s="957"/>
      <c r="L178" s="487" t="s">
        <v>697</v>
      </c>
      <c r="M178" s="516">
        <f>'5-CONTROLES'!M181</f>
        <v>0</v>
      </c>
      <c r="N178" s="516">
        <f>'5-CONTROLES'!L181</f>
        <v>0</v>
      </c>
      <c r="O178" s="516">
        <f>'5-CONTROLES'!G181</f>
        <v>0</v>
      </c>
      <c r="P178" s="516">
        <f>'5-CONTROLES'!H181</f>
        <v>0</v>
      </c>
      <c r="Q178" s="954"/>
      <c r="R178" s="516" t="str">
        <f>'5-CONTROLES'!AC181</f>
        <v>Débil</v>
      </c>
      <c r="S178" s="516">
        <f>'5-CONTROLES'!AD181</f>
        <v>0</v>
      </c>
      <c r="T178" s="516" t="str">
        <f>'5-CONTROLES'!AE181</f>
        <v>Débil</v>
      </c>
      <c r="U178" s="839"/>
      <c r="V178" s="956"/>
      <c r="W178" s="956"/>
      <c r="X178" s="957"/>
      <c r="Y178" s="956"/>
      <c r="Z178" s="953"/>
      <c r="AA178" s="953"/>
      <c r="AB178" s="515" t="s">
        <v>770</v>
      </c>
      <c r="AC178" s="488"/>
      <c r="AD178" s="488"/>
      <c r="AE178" s="488"/>
      <c r="AF178" s="520"/>
      <c r="AG178" s="513"/>
      <c r="AH178" s="513"/>
      <c r="AI178" s="513"/>
      <c r="AJ178" s="513"/>
      <c r="AK178" s="513"/>
      <c r="AL178" s="513"/>
      <c r="AM178" s="513"/>
      <c r="AN178" s="513"/>
      <c r="AO178" s="333"/>
      <c r="AP178" s="513"/>
      <c r="AQ178" s="513"/>
      <c r="AR178" s="513"/>
      <c r="AS178" s="513"/>
      <c r="AT178" s="514"/>
      <c r="AU178" s="551"/>
    </row>
    <row r="179" spans="2:47" ht="180" customHeight="1" x14ac:dyDescent="0.25">
      <c r="B179" s="967" t="str">
        <f>'3-IDENTIFICACIÓN DEL RIESGO'!B68</f>
        <v>Administración de Bienes y Servicios</v>
      </c>
      <c r="C179" s="758">
        <v>58</v>
      </c>
      <c r="D179" s="839" t="str">
        <f>'3-IDENTIFICACIÓN DEL RIESGO'!G68</f>
        <v xml:space="preserve">Asignación incorrecta de documentos en el momento de la radicación. </v>
      </c>
      <c r="E179" s="839" t="str">
        <f>'3-IDENTIFICACIÓN DEL RIESGO'!N68</f>
        <v>Operativos</v>
      </c>
      <c r="F179" s="839" t="str">
        <f>'3-IDENTIFICACIÓN DEL RIESGO'!H68</f>
        <v>Constante variación del personal a cargo de la clasificación y distribución de la correspondencia en la entrada.
PQRSD con alto grado de complejidad en interpretación. 
Ajustes normativos internos, que no son informados al Equipo de Gestión Documental</v>
      </c>
      <c r="G179" s="839" t="str">
        <f>'3-IDENTIFICACIÓN DEL RIESGO'!L68</f>
        <v xml:space="preserve">Vencimiento de términos. 
Reprocesos administrativos. </v>
      </c>
      <c r="H179" s="957" t="str">
        <f>'4-VALORACIÓN DEL RIESGO'!Q67</f>
        <v>Posible</v>
      </c>
      <c r="I179" s="957" t="str">
        <f>'4-VALORACIÓN DEL RIESGO'!AA67</f>
        <v>Menor</v>
      </c>
      <c r="J179" s="957" t="str">
        <f>'4-VALORACIÓN DEL RIESGO'!AB67</f>
        <v>Moderado</v>
      </c>
      <c r="K179" s="957" t="str">
        <f>'4-VALORACIÓN DEL RIESGO'!AC67</f>
        <v>Reducir</v>
      </c>
      <c r="L179" s="487" t="s">
        <v>424</v>
      </c>
      <c r="M179" s="516" t="str">
        <f>'5-CONTROLES'!M182</f>
        <v>Clasificación de documentos para su asignación a ñas dependencias destinatarias.</v>
      </c>
      <c r="N179" s="516" t="str">
        <f>'5-CONTROLES'!L182</f>
        <v>ADMBS-F-060 FORMATO DEVOLUCIÓN DE RADICADOS DE ENTRADA A
DEPENDENCIAS</v>
      </c>
      <c r="O179" s="516" t="str">
        <f>'5-CONTROLES'!G182</f>
        <v xml:space="preserve">Subdirección Administrativa y Financiera </v>
      </c>
      <c r="P179" s="516" t="str">
        <f>'5-CONTROLES'!H182</f>
        <v>DIARIO</v>
      </c>
      <c r="Q179" s="954" t="s">
        <v>1551</v>
      </c>
      <c r="R179" s="516" t="str">
        <f>'5-CONTROLES'!AC182</f>
        <v>Débil</v>
      </c>
      <c r="S179" s="516" t="str">
        <f>'5-CONTROLES'!AD182</f>
        <v>Fuerte</v>
      </c>
      <c r="T179" s="516" t="str">
        <f>'5-CONTROLES'!AE182</f>
        <v>Débil</v>
      </c>
      <c r="U179" s="839" t="str">
        <f>'5-CONTROLES'!AI182</f>
        <v>Débil</v>
      </c>
      <c r="V179" s="956" t="str">
        <f>'5-CONTROLES'!AM182</f>
        <v>Posible</v>
      </c>
      <c r="W179" s="956" t="str">
        <f>'5-CONTROLES'!AQ182</f>
        <v>Menor</v>
      </c>
      <c r="X179" s="957" t="str">
        <f>'5-CONTROLES'!AR182</f>
        <v>Moderado</v>
      </c>
      <c r="Y179" s="956" t="str">
        <f>'5-CONTROLES'!AT182</f>
        <v>Reducir</v>
      </c>
      <c r="Z179" s="953" t="s">
        <v>1552</v>
      </c>
      <c r="AA179" s="953" t="s">
        <v>1553</v>
      </c>
      <c r="AB179" s="515" t="s">
        <v>528</v>
      </c>
      <c r="AC179" s="488" t="s">
        <v>1554</v>
      </c>
      <c r="AD179" s="488" t="s">
        <v>2089</v>
      </c>
      <c r="AE179" s="488" t="s">
        <v>1555</v>
      </c>
      <c r="AF179" s="520">
        <v>1</v>
      </c>
      <c r="AG179" s="534"/>
      <c r="AH179" s="534"/>
      <c r="AI179" s="534"/>
      <c r="AJ179" s="534"/>
      <c r="AK179" s="534"/>
      <c r="AL179" s="534"/>
      <c r="AM179" s="534"/>
      <c r="AN179" s="534"/>
      <c r="AO179" s="534"/>
      <c r="AP179" s="534"/>
      <c r="AQ179" s="534"/>
      <c r="AR179" s="534"/>
      <c r="AS179" s="525">
        <f t="shared" si="2"/>
        <v>0</v>
      </c>
      <c r="AT179" s="522" t="s">
        <v>2185</v>
      </c>
      <c r="AU179" s="550" t="s">
        <v>2264</v>
      </c>
    </row>
    <row r="180" spans="2:47" ht="180" hidden="1" customHeight="1" x14ac:dyDescent="0.25">
      <c r="B180" s="967"/>
      <c r="C180" s="758"/>
      <c r="D180" s="839"/>
      <c r="E180" s="839"/>
      <c r="F180" s="839"/>
      <c r="G180" s="839"/>
      <c r="H180" s="957"/>
      <c r="I180" s="957"/>
      <c r="J180" s="957"/>
      <c r="K180" s="957"/>
      <c r="L180" s="487" t="s">
        <v>425</v>
      </c>
      <c r="M180" s="516">
        <f>'5-CONTROLES'!M183</f>
        <v>0</v>
      </c>
      <c r="N180" s="516">
        <f>'5-CONTROLES'!L183</f>
        <v>0</v>
      </c>
      <c r="O180" s="516">
        <f>'5-CONTROLES'!G183</f>
        <v>0</v>
      </c>
      <c r="P180" s="516">
        <f>'5-CONTROLES'!H183</f>
        <v>0</v>
      </c>
      <c r="Q180" s="954"/>
      <c r="R180" s="516" t="str">
        <f>'5-CONTROLES'!AC183</f>
        <v>Débil</v>
      </c>
      <c r="S180" s="516">
        <f>'5-CONTROLES'!AD183</f>
        <v>0</v>
      </c>
      <c r="T180" s="516" t="str">
        <f>'5-CONTROLES'!AE183</f>
        <v>Débil</v>
      </c>
      <c r="U180" s="839"/>
      <c r="V180" s="956"/>
      <c r="W180" s="956"/>
      <c r="X180" s="957"/>
      <c r="Y180" s="956"/>
      <c r="Z180" s="953"/>
      <c r="AA180" s="953"/>
      <c r="AB180" s="515" t="s">
        <v>529</v>
      </c>
      <c r="AC180" s="488"/>
      <c r="AD180" s="488"/>
      <c r="AE180" s="488"/>
      <c r="AF180" s="520"/>
      <c r="AG180" s="513"/>
      <c r="AH180" s="513"/>
      <c r="AI180" s="513"/>
      <c r="AJ180" s="513"/>
      <c r="AK180" s="513"/>
      <c r="AL180" s="513"/>
      <c r="AM180" s="513"/>
      <c r="AN180" s="513"/>
      <c r="AO180" s="513"/>
      <c r="AP180" s="513"/>
      <c r="AQ180" s="513"/>
      <c r="AR180" s="513"/>
      <c r="AS180" s="513"/>
      <c r="AT180" s="514"/>
      <c r="AU180" s="549"/>
    </row>
    <row r="181" spans="2:47" ht="180" hidden="1" customHeight="1" x14ac:dyDescent="0.25">
      <c r="B181" s="967"/>
      <c r="C181" s="758"/>
      <c r="D181" s="839"/>
      <c r="E181" s="839"/>
      <c r="F181" s="839"/>
      <c r="G181" s="839"/>
      <c r="H181" s="957"/>
      <c r="I181" s="957"/>
      <c r="J181" s="957"/>
      <c r="K181" s="957"/>
      <c r="L181" s="487" t="s">
        <v>698</v>
      </c>
      <c r="M181" s="516">
        <f>'5-CONTROLES'!M184</f>
        <v>0</v>
      </c>
      <c r="N181" s="516">
        <f>'5-CONTROLES'!L184</f>
        <v>0</v>
      </c>
      <c r="O181" s="516">
        <f>'5-CONTROLES'!G184</f>
        <v>0</v>
      </c>
      <c r="P181" s="516">
        <f>'5-CONTROLES'!H184</f>
        <v>0</v>
      </c>
      <c r="Q181" s="954"/>
      <c r="R181" s="516" t="str">
        <f>'5-CONTROLES'!AC184</f>
        <v>Débil</v>
      </c>
      <c r="S181" s="516">
        <f>'5-CONTROLES'!AD184</f>
        <v>0</v>
      </c>
      <c r="T181" s="516" t="str">
        <f>'5-CONTROLES'!AE184</f>
        <v>Débil</v>
      </c>
      <c r="U181" s="839"/>
      <c r="V181" s="956"/>
      <c r="W181" s="956"/>
      <c r="X181" s="957"/>
      <c r="Y181" s="956"/>
      <c r="Z181" s="953"/>
      <c r="AA181" s="953"/>
      <c r="AB181" s="515" t="s">
        <v>771</v>
      </c>
      <c r="AC181" s="488"/>
      <c r="AD181" s="488"/>
      <c r="AE181" s="488"/>
      <c r="AF181" s="520"/>
      <c r="AG181" s="513"/>
      <c r="AH181" s="513"/>
      <c r="AI181" s="513"/>
      <c r="AJ181" s="513"/>
      <c r="AK181" s="513"/>
      <c r="AL181" s="513"/>
      <c r="AM181" s="513"/>
      <c r="AN181" s="513"/>
      <c r="AO181" s="513"/>
      <c r="AP181" s="513"/>
      <c r="AQ181" s="513"/>
      <c r="AR181" s="513"/>
      <c r="AS181" s="513"/>
      <c r="AT181" s="514"/>
      <c r="AU181" s="549"/>
    </row>
    <row r="182" spans="2:47" ht="180" customHeight="1" x14ac:dyDescent="0.25">
      <c r="B182" s="967" t="str">
        <f>'3-IDENTIFICACIÓN DEL RIESGO'!B69</f>
        <v>Administración de Bienes y Servicios</v>
      </c>
      <c r="C182" s="758">
        <v>59</v>
      </c>
      <c r="D182" s="839" t="str">
        <f>'3-IDENTIFICACIÓN DEL RIESGO'!G69</f>
        <v>Demoras en la atención de los requerimientos de expedientes por parte de las dependencias</v>
      </c>
      <c r="E182" s="839" t="str">
        <f>'3-IDENTIFICACIÓN DEL RIESGO'!N69</f>
        <v>Operativos</v>
      </c>
      <c r="F182" s="839" t="str">
        <f>'3-IDENTIFICACIÓN DEL RIESGO'!H69</f>
        <v>Alto volumen de solicitudes de expedientes
Personal insuficiente para atender la demanda de expedientes
Términos inexactos para la solicitudes de expedientes</v>
      </c>
      <c r="G182" s="839" t="str">
        <f>'3-IDENTIFICACIÓN DEL RIESGO'!L69</f>
        <v>Vencimiento de términos.  
Afectación directa al área misional al no proveer los documentos requeridos. 
Posibles acciones jurídicas en contra de la entidad</v>
      </c>
      <c r="H182" s="957" t="str">
        <f>'4-VALORACIÓN DEL RIESGO'!Q68</f>
        <v>Probable</v>
      </c>
      <c r="I182" s="957" t="str">
        <f>'4-VALORACIÓN DEL RIESGO'!AA68</f>
        <v>Mayor</v>
      </c>
      <c r="J182" s="957" t="str">
        <f>'4-VALORACIÓN DEL RIESGO'!AB68</f>
        <v>Extremo</v>
      </c>
      <c r="K182" s="957" t="str">
        <f>'4-VALORACIÓN DEL RIESGO'!AC68</f>
        <v>Reducir</v>
      </c>
      <c r="L182" s="487" t="s">
        <v>426</v>
      </c>
      <c r="M182" s="516" t="str">
        <f>'5-CONTROLES'!M185</f>
        <v>Seguimiento a las solicitudes de expediente</v>
      </c>
      <c r="N182" s="516" t="str">
        <f>'5-CONTROLES'!L185</f>
        <v>Matriz de seguimiento elaborado.</v>
      </c>
      <c r="O182" s="516" t="str">
        <f>'5-CONTROLES'!G185</f>
        <v>Subdirección Administrativa y Financiera</v>
      </c>
      <c r="P182" s="516" t="str">
        <f>'5-CONTROLES'!H185</f>
        <v>MENSUAL</v>
      </c>
      <c r="Q182" s="954" t="s">
        <v>1561</v>
      </c>
      <c r="R182" s="516" t="str">
        <f>'5-CONTROLES'!AC185</f>
        <v>Débil</v>
      </c>
      <c r="S182" s="516" t="str">
        <f>'5-CONTROLES'!AD185</f>
        <v>Fuerte</v>
      </c>
      <c r="T182" s="516" t="str">
        <f>'5-CONTROLES'!AE185</f>
        <v>Débil</v>
      </c>
      <c r="U182" s="839" t="str">
        <f>'5-CONTROLES'!AI185</f>
        <v>Débil</v>
      </c>
      <c r="V182" s="957" t="str">
        <f>'5-CONTROLES'!AM185</f>
        <v>Probable</v>
      </c>
      <c r="W182" s="957" t="str">
        <f>'5-CONTROLES'!AQ185</f>
        <v>Mayor</v>
      </c>
      <c r="X182" s="957" t="str">
        <f>'5-CONTROLES'!AR185</f>
        <v>Extremo</v>
      </c>
      <c r="Y182" s="957" t="str">
        <f>'5-CONTROLES'!AT185</f>
        <v>Reducir</v>
      </c>
      <c r="Z182" s="955" t="s">
        <v>1558</v>
      </c>
      <c r="AA182" s="955" t="s">
        <v>1562</v>
      </c>
      <c r="AB182" s="515" t="s">
        <v>530</v>
      </c>
      <c r="AC182" s="488" t="s">
        <v>1563</v>
      </c>
      <c r="AD182" s="488" t="s">
        <v>2089</v>
      </c>
      <c r="AE182" s="488" t="s">
        <v>1111</v>
      </c>
      <c r="AF182" s="520">
        <v>11</v>
      </c>
      <c r="AG182" s="513"/>
      <c r="AH182" s="513">
        <v>1</v>
      </c>
      <c r="AI182" s="513">
        <v>1</v>
      </c>
      <c r="AJ182" s="513">
        <v>1</v>
      </c>
      <c r="AK182" s="513">
        <v>1</v>
      </c>
      <c r="AL182" s="513">
        <v>1</v>
      </c>
      <c r="AM182" s="513">
        <v>1</v>
      </c>
      <c r="AN182" s="513">
        <v>1</v>
      </c>
      <c r="AO182" s="513">
        <v>1</v>
      </c>
      <c r="AP182" s="513">
        <v>1</v>
      </c>
      <c r="AQ182" s="513">
        <v>1</v>
      </c>
      <c r="AR182" s="513">
        <v>1</v>
      </c>
      <c r="AS182" s="513">
        <f t="shared" si="2"/>
        <v>11</v>
      </c>
      <c r="AT182" s="514" t="s">
        <v>2265</v>
      </c>
      <c r="AU182" s="549" t="s">
        <v>2266</v>
      </c>
    </row>
    <row r="183" spans="2:47" ht="180" hidden="1" customHeight="1" x14ac:dyDescent="0.25">
      <c r="B183" s="967"/>
      <c r="C183" s="758"/>
      <c r="D183" s="839"/>
      <c r="E183" s="839"/>
      <c r="F183" s="839"/>
      <c r="G183" s="839"/>
      <c r="H183" s="957"/>
      <c r="I183" s="957"/>
      <c r="J183" s="957"/>
      <c r="K183" s="957"/>
      <c r="L183" s="487" t="s">
        <v>427</v>
      </c>
      <c r="M183" s="516">
        <f>'5-CONTROLES'!M186</f>
        <v>0</v>
      </c>
      <c r="N183" s="516">
        <f>'5-CONTROLES'!L186</f>
        <v>0</v>
      </c>
      <c r="O183" s="516">
        <f>'5-CONTROLES'!G186</f>
        <v>0</v>
      </c>
      <c r="P183" s="516">
        <f>'5-CONTROLES'!H186</f>
        <v>0</v>
      </c>
      <c r="Q183" s="954"/>
      <c r="R183" s="516" t="str">
        <f>'5-CONTROLES'!AC186</f>
        <v>Débil</v>
      </c>
      <c r="S183" s="516">
        <f>'5-CONTROLES'!AD186</f>
        <v>0</v>
      </c>
      <c r="T183" s="516" t="str">
        <f>'5-CONTROLES'!AE186</f>
        <v>Débil</v>
      </c>
      <c r="U183" s="839"/>
      <c r="V183" s="957"/>
      <c r="W183" s="957"/>
      <c r="X183" s="957"/>
      <c r="Y183" s="957"/>
      <c r="Z183" s="955"/>
      <c r="AA183" s="955"/>
      <c r="AB183" s="515" t="s">
        <v>531</v>
      </c>
      <c r="AC183" s="488"/>
      <c r="AD183" s="488"/>
      <c r="AE183" s="488"/>
      <c r="AF183" s="520"/>
      <c r="AG183" s="513"/>
      <c r="AH183" s="513"/>
      <c r="AI183" s="513"/>
      <c r="AJ183" s="513"/>
      <c r="AK183" s="513"/>
      <c r="AL183" s="513"/>
      <c r="AM183" s="513"/>
      <c r="AN183" s="513"/>
      <c r="AO183" s="513"/>
      <c r="AP183" s="513"/>
      <c r="AQ183" s="513"/>
      <c r="AR183" s="513"/>
      <c r="AS183" s="513"/>
      <c r="AT183" s="514"/>
      <c r="AU183" s="549"/>
    </row>
    <row r="184" spans="2:47" ht="180" hidden="1" customHeight="1" x14ac:dyDescent="0.25">
      <c r="B184" s="967"/>
      <c r="C184" s="758"/>
      <c r="D184" s="839"/>
      <c r="E184" s="839"/>
      <c r="F184" s="839"/>
      <c r="G184" s="839"/>
      <c r="H184" s="957"/>
      <c r="I184" s="957"/>
      <c r="J184" s="957"/>
      <c r="K184" s="957"/>
      <c r="L184" s="487" t="s">
        <v>699</v>
      </c>
      <c r="M184" s="516">
        <f>'5-CONTROLES'!M187</f>
        <v>0</v>
      </c>
      <c r="N184" s="516">
        <f>'5-CONTROLES'!L187</f>
        <v>0</v>
      </c>
      <c r="O184" s="516">
        <f>'5-CONTROLES'!G187</f>
        <v>0</v>
      </c>
      <c r="P184" s="516">
        <f>'5-CONTROLES'!H187</f>
        <v>0</v>
      </c>
      <c r="Q184" s="954"/>
      <c r="R184" s="516" t="str">
        <f>'5-CONTROLES'!AC187</f>
        <v>Débil</v>
      </c>
      <c r="S184" s="516">
        <f>'5-CONTROLES'!AD187</f>
        <v>0</v>
      </c>
      <c r="T184" s="516" t="str">
        <f>'5-CONTROLES'!AE187</f>
        <v>Débil</v>
      </c>
      <c r="U184" s="839"/>
      <c r="V184" s="957"/>
      <c r="W184" s="957"/>
      <c r="X184" s="957"/>
      <c r="Y184" s="957"/>
      <c r="Z184" s="955"/>
      <c r="AA184" s="955"/>
      <c r="AB184" s="515" t="s">
        <v>772</v>
      </c>
      <c r="AC184" s="488"/>
      <c r="AD184" s="488"/>
      <c r="AE184" s="488"/>
      <c r="AF184" s="520"/>
      <c r="AG184" s="513"/>
      <c r="AH184" s="513"/>
      <c r="AI184" s="513"/>
      <c r="AJ184" s="513"/>
      <c r="AK184" s="513"/>
      <c r="AL184" s="513"/>
      <c r="AM184" s="513"/>
      <c r="AN184" s="513"/>
      <c r="AO184" s="513"/>
      <c r="AP184" s="513"/>
      <c r="AQ184" s="513"/>
      <c r="AR184" s="513"/>
      <c r="AS184" s="513"/>
      <c r="AT184" s="514"/>
      <c r="AU184" s="549"/>
    </row>
    <row r="185" spans="2:47" ht="180" customHeight="1" x14ac:dyDescent="0.25">
      <c r="B185" s="967" t="str">
        <f>'3-IDENTIFICACIÓN DEL RIESGO'!B70</f>
        <v>Administración de Bienes y Servicios</v>
      </c>
      <c r="C185" s="758">
        <v>60</v>
      </c>
      <c r="D185" s="839" t="str">
        <f>'3-IDENTIFICACIÓN DEL RIESGO'!G70</f>
        <v>Incumplimiento del plan de gestión integral de residuos peligrosos.</v>
      </c>
      <c r="E185" s="839" t="str">
        <f>'3-IDENTIFICACIÓN DEL RIESGO'!N70</f>
        <v>Operativos</v>
      </c>
      <c r="F185" s="839" t="str">
        <f>'3-IDENTIFICACIÓN DEL RIESGO'!H70</f>
        <v>Desconocimiento de la normatividad ambiental a nivel nacional.
Desconocimiento del PGIRESPEL de la entidad.</v>
      </c>
      <c r="G185" s="839" t="str">
        <f>'3-IDENTIFICACIÓN DEL RIESGO'!L70</f>
        <v>Sanciones legales.
Peligros químicos.
Acumulación de residuos.
Generación de vectores.</v>
      </c>
      <c r="H185" s="957" t="str">
        <f>'4-VALORACIÓN DEL RIESGO'!Q69</f>
        <v>Improbable</v>
      </c>
      <c r="I185" s="957" t="str">
        <f>'4-VALORACIÓN DEL RIESGO'!AA69</f>
        <v>Catastrófico</v>
      </c>
      <c r="J185" s="957" t="str">
        <f>'4-VALORACIÓN DEL RIESGO'!AB69</f>
        <v>Extremo</v>
      </c>
      <c r="K185" s="957" t="str">
        <f>'4-VALORACIÓN DEL RIESGO'!AC69</f>
        <v>Reducir</v>
      </c>
      <c r="L185" s="487" t="s">
        <v>428</v>
      </c>
      <c r="M185" s="516" t="str">
        <f>'5-CONTROLES'!M188</f>
        <v>Verificación de cumplimiento del  Plan de Gestión Integral de Residuos peligrosos.</v>
      </c>
      <c r="N185" s="516" t="str">
        <f>'5-CONTROLES'!L188</f>
        <v>Informe de seguimiento al Plan</v>
      </c>
      <c r="O185" s="516" t="str">
        <f>'5-CONTROLES'!G188</f>
        <v>Subdirección Administrativa y Financiera</v>
      </c>
      <c r="P185" s="516" t="str">
        <f>'5-CONTROLES'!H188</f>
        <v>MENSUAL</v>
      </c>
      <c r="Q185" s="954" t="s">
        <v>1379</v>
      </c>
      <c r="R185" s="516" t="str">
        <f>'5-CONTROLES'!AC188</f>
        <v>Débil</v>
      </c>
      <c r="S185" s="516" t="str">
        <f>'5-CONTROLES'!AD188</f>
        <v>Moderado</v>
      </c>
      <c r="T185" s="516" t="str">
        <f>'5-CONTROLES'!AE188</f>
        <v>Débil</v>
      </c>
      <c r="U185" s="839" t="str">
        <f>'5-CONTROLES'!AI188</f>
        <v>Débil</v>
      </c>
      <c r="V185" s="956" t="str">
        <f>'5-CONTROLES'!AM188</f>
        <v>Improbable</v>
      </c>
      <c r="W185" s="956" t="str">
        <f>'5-CONTROLES'!AQ188</f>
        <v>Catastrófico</v>
      </c>
      <c r="X185" s="957" t="str">
        <f>'5-CONTROLES'!AR188</f>
        <v>Extremo</v>
      </c>
      <c r="Y185" s="956" t="str">
        <f>'5-CONTROLES'!AT188</f>
        <v>Reducir</v>
      </c>
      <c r="Z185" s="953" t="s">
        <v>1362</v>
      </c>
      <c r="AA185" s="953" t="s">
        <v>1363</v>
      </c>
      <c r="AB185" s="515" t="s">
        <v>532</v>
      </c>
      <c r="AC185" s="488" t="s">
        <v>1752</v>
      </c>
      <c r="AD185" s="488" t="s">
        <v>2089</v>
      </c>
      <c r="AE185" s="488" t="s">
        <v>1754</v>
      </c>
      <c r="AF185" s="520">
        <v>2</v>
      </c>
      <c r="AG185" s="534"/>
      <c r="AH185" s="534"/>
      <c r="AI185" s="534"/>
      <c r="AJ185" s="534"/>
      <c r="AK185" s="534"/>
      <c r="AL185" s="534"/>
      <c r="AM185" s="534"/>
      <c r="AN185" s="534"/>
      <c r="AO185" s="534"/>
      <c r="AP185" s="534"/>
      <c r="AQ185" s="534"/>
      <c r="AR185" s="534"/>
      <c r="AS185" s="525">
        <f t="shared" si="2"/>
        <v>0</v>
      </c>
      <c r="AT185" s="522" t="s">
        <v>2185</v>
      </c>
      <c r="AU185" s="550" t="s">
        <v>2254</v>
      </c>
    </row>
    <row r="186" spans="2:47" ht="180" hidden="1" customHeight="1" x14ac:dyDescent="0.25">
      <c r="B186" s="967"/>
      <c r="C186" s="758"/>
      <c r="D186" s="839"/>
      <c r="E186" s="839"/>
      <c r="F186" s="839"/>
      <c r="G186" s="839"/>
      <c r="H186" s="957"/>
      <c r="I186" s="957"/>
      <c r="J186" s="957"/>
      <c r="K186" s="957"/>
      <c r="L186" s="487" t="s">
        <v>429</v>
      </c>
      <c r="M186" s="516">
        <f>'5-CONTROLES'!M189</f>
        <v>0</v>
      </c>
      <c r="N186" s="516">
        <f>'5-CONTROLES'!L189</f>
        <v>0</v>
      </c>
      <c r="O186" s="516">
        <f>'5-CONTROLES'!G189</f>
        <v>0</v>
      </c>
      <c r="P186" s="516">
        <f>'5-CONTROLES'!H189</f>
        <v>0</v>
      </c>
      <c r="Q186" s="954"/>
      <c r="R186" s="516" t="str">
        <f>'5-CONTROLES'!AC189</f>
        <v>Débil</v>
      </c>
      <c r="S186" s="516">
        <f>'5-CONTROLES'!AD189</f>
        <v>0</v>
      </c>
      <c r="T186" s="516" t="str">
        <f>'5-CONTROLES'!AE189</f>
        <v>Débil</v>
      </c>
      <c r="U186" s="839"/>
      <c r="V186" s="956"/>
      <c r="W186" s="956"/>
      <c r="X186" s="957"/>
      <c r="Y186" s="956"/>
      <c r="Z186" s="953"/>
      <c r="AA186" s="953"/>
      <c r="AB186" s="515" t="s">
        <v>533</v>
      </c>
      <c r="AC186" s="488" t="s">
        <v>1753</v>
      </c>
      <c r="AD186" s="488" t="s">
        <v>2089</v>
      </c>
      <c r="AE186" s="488" t="s">
        <v>1755</v>
      </c>
      <c r="AF186" s="520">
        <v>2</v>
      </c>
      <c r="AG186" s="534"/>
      <c r="AH186" s="534"/>
      <c r="AI186" s="534"/>
      <c r="AJ186" s="534"/>
      <c r="AK186" s="534"/>
      <c r="AL186" s="534"/>
      <c r="AM186" s="534"/>
      <c r="AN186" s="534"/>
      <c r="AO186" s="534"/>
      <c r="AP186" s="534"/>
      <c r="AQ186" s="534"/>
      <c r="AR186" s="534"/>
      <c r="AS186" s="525">
        <f t="shared" si="2"/>
        <v>0</v>
      </c>
      <c r="AT186" s="522" t="s">
        <v>2185</v>
      </c>
      <c r="AU186" s="550" t="s">
        <v>2254</v>
      </c>
    </row>
    <row r="187" spans="2:47" ht="180" hidden="1" customHeight="1" x14ac:dyDescent="0.25">
      <c r="B187" s="967"/>
      <c r="C187" s="758"/>
      <c r="D187" s="839"/>
      <c r="E187" s="839"/>
      <c r="F187" s="839"/>
      <c r="G187" s="839"/>
      <c r="H187" s="957"/>
      <c r="I187" s="957"/>
      <c r="J187" s="957"/>
      <c r="K187" s="957"/>
      <c r="L187" s="487" t="s">
        <v>700</v>
      </c>
      <c r="M187" s="516">
        <f>'5-CONTROLES'!M190</f>
        <v>0</v>
      </c>
      <c r="N187" s="516">
        <f>'5-CONTROLES'!L190</f>
        <v>0</v>
      </c>
      <c r="O187" s="516">
        <f>'5-CONTROLES'!G190</f>
        <v>0</v>
      </c>
      <c r="P187" s="516">
        <f>'5-CONTROLES'!H190</f>
        <v>0</v>
      </c>
      <c r="Q187" s="954"/>
      <c r="R187" s="516" t="str">
        <f>'5-CONTROLES'!AC190</f>
        <v>Débil</v>
      </c>
      <c r="S187" s="516">
        <f>'5-CONTROLES'!AD190</f>
        <v>0</v>
      </c>
      <c r="T187" s="516" t="str">
        <f>'5-CONTROLES'!AE190</f>
        <v>Débil</v>
      </c>
      <c r="U187" s="839"/>
      <c r="V187" s="956"/>
      <c r="W187" s="956"/>
      <c r="X187" s="957"/>
      <c r="Y187" s="956"/>
      <c r="Z187" s="953"/>
      <c r="AA187" s="953"/>
      <c r="AB187" s="515" t="s">
        <v>773</v>
      </c>
      <c r="AC187" s="488"/>
      <c r="AD187" s="488"/>
      <c r="AE187" s="488"/>
      <c r="AF187" s="520"/>
      <c r="AG187" s="513"/>
      <c r="AH187" s="513"/>
      <c r="AI187" s="513"/>
      <c r="AJ187" s="513"/>
      <c r="AK187" s="513"/>
      <c r="AL187" s="513"/>
      <c r="AM187" s="513"/>
      <c r="AN187" s="513"/>
      <c r="AO187" s="513"/>
      <c r="AP187" s="513"/>
      <c r="AQ187" s="513"/>
      <c r="AR187" s="513"/>
      <c r="AS187" s="513"/>
      <c r="AT187" s="514"/>
      <c r="AU187" s="549"/>
    </row>
    <row r="188" spans="2:47" ht="180" customHeight="1" x14ac:dyDescent="0.25">
      <c r="B188" s="967" t="str">
        <f>'3-IDENTIFICACIÓN DEL RIESGO'!B71</f>
        <v>Administración de Bienes y Servicios</v>
      </c>
      <c r="C188" s="758">
        <v>61</v>
      </c>
      <c r="D188" s="839" t="str">
        <f>'3-IDENTIFICACIÓN DEL RIESGO'!G71</f>
        <v>Incumplimiento de requisitos y trámites legales ambientales en la adquisición de bienes y servicios</v>
      </c>
      <c r="E188" s="839" t="str">
        <f>'3-IDENTIFICACIÓN DEL RIESGO'!N71</f>
        <v>De Cumplimiento</v>
      </c>
      <c r="F188" s="839" t="str">
        <f>'3-IDENTIFICACIÓN DEL RIESGO'!H71</f>
        <v>No especificación de obligaciones en la minuta del contrato.
Desconocimiento de la normatividad ambiental aplicable.</v>
      </c>
      <c r="G188" s="839" t="str">
        <f>'3-IDENTIFICACIÓN DEL RIESGO'!L71</f>
        <v>Sanciones legales.
Aplicación de las garantías del contrato.
Procesos disciplinarios.</v>
      </c>
      <c r="H188" s="957" t="str">
        <f>'4-VALORACIÓN DEL RIESGO'!Q70</f>
        <v>Probable</v>
      </c>
      <c r="I188" s="957" t="str">
        <f>'4-VALORACIÓN DEL RIESGO'!AA70</f>
        <v>Moderado</v>
      </c>
      <c r="J188" s="957" t="str">
        <f>'4-VALORACIÓN DEL RIESGO'!AB70</f>
        <v>Alto</v>
      </c>
      <c r="K188" s="957" t="str">
        <f>'4-VALORACIÓN DEL RIESGO'!AC70</f>
        <v>Reducir</v>
      </c>
      <c r="L188" s="487" t="s">
        <v>430</v>
      </c>
      <c r="M188" s="516" t="str">
        <f>'5-CONTROLES'!M191</f>
        <v>Verificación en fase precontractual de los criterios ambientales acogidos por los lineamientos e instructivos impartidos por Colombia Compra Eficiente.</v>
      </c>
      <c r="N188" s="516" t="str">
        <f>'5-CONTROLES'!L191</f>
        <v xml:space="preserve">Visto bueno u observaciones a estudios y documentos previos, sobre el cumplimiento de los criterios ambientales acogidos. </v>
      </c>
      <c r="O188" s="516" t="str">
        <f>'5-CONTROLES'!G191</f>
        <v>Grupo gestión de contratos</v>
      </c>
      <c r="P188" s="516" t="str">
        <f>'5-CONTROLES'!H191</f>
        <v>DIARIO</v>
      </c>
      <c r="Q188" s="954" t="s">
        <v>2028</v>
      </c>
      <c r="R188" s="516" t="str">
        <f>'5-CONTROLES'!AC191</f>
        <v>Fuerte</v>
      </c>
      <c r="S188" s="516" t="str">
        <f>'5-CONTROLES'!AD191</f>
        <v>Fuerte</v>
      </c>
      <c r="T188" s="516" t="str">
        <f>'5-CONTROLES'!AE191</f>
        <v>Fuerte</v>
      </c>
      <c r="U188" s="839" t="str">
        <f>'5-CONTROLES'!AI191</f>
        <v>Fuerte</v>
      </c>
      <c r="V188" s="956" t="str">
        <f>'5-CONTROLES'!AM191</f>
        <v>Improbable</v>
      </c>
      <c r="W188" s="956" t="str">
        <f>'5-CONTROLES'!AQ191</f>
        <v>Moderado</v>
      </c>
      <c r="X188" s="957" t="str">
        <f>'5-CONTROLES'!AR191</f>
        <v>Moderado</v>
      </c>
      <c r="Y188" s="956" t="str">
        <f>'5-CONTROLES'!AT191</f>
        <v>Reducir</v>
      </c>
      <c r="Z188" s="953" t="s">
        <v>1362</v>
      </c>
      <c r="AA188" s="953" t="s">
        <v>1363</v>
      </c>
      <c r="AB188" s="515" t="s">
        <v>534</v>
      </c>
      <c r="AC188" s="488" t="s">
        <v>1756</v>
      </c>
      <c r="AD188" s="488" t="s">
        <v>2089</v>
      </c>
      <c r="AE188" s="488" t="s">
        <v>1757</v>
      </c>
      <c r="AF188" s="520">
        <v>1</v>
      </c>
      <c r="AG188" s="513"/>
      <c r="AH188" s="513"/>
      <c r="AI188" s="513"/>
      <c r="AJ188" s="513"/>
      <c r="AK188" s="513"/>
      <c r="AL188" s="513">
        <v>1</v>
      </c>
      <c r="AM188" s="513"/>
      <c r="AN188" s="513"/>
      <c r="AO188" s="513"/>
      <c r="AP188" s="513"/>
      <c r="AQ188" s="513"/>
      <c r="AR188" s="513"/>
      <c r="AS188" s="513">
        <f t="shared" si="2"/>
        <v>1</v>
      </c>
      <c r="AT188" s="514" t="s">
        <v>2267</v>
      </c>
      <c r="AU188" s="549" t="s">
        <v>2268</v>
      </c>
    </row>
    <row r="189" spans="2:47" ht="180" hidden="1" customHeight="1" x14ac:dyDescent="0.25">
      <c r="B189" s="967"/>
      <c r="C189" s="758"/>
      <c r="D189" s="839"/>
      <c r="E189" s="839"/>
      <c r="F189" s="839"/>
      <c r="G189" s="839"/>
      <c r="H189" s="957"/>
      <c r="I189" s="957"/>
      <c r="J189" s="957"/>
      <c r="K189" s="957"/>
      <c r="L189" s="487" t="s">
        <v>431</v>
      </c>
      <c r="M189" s="516">
        <f>'5-CONTROLES'!M192</f>
        <v>0</v>
      </c>
      <c r="N189" s="516">
        <f>'5-CONTROLES'!L192</f>
        <v>0</v>
      </c>
      <c r="O189" s="516">
        <f>'5-CONTROLES'!G192</f>
        <v>0</v>
      </c>
      <c r="P189" s="516">
        <f>'5-CONTROLES'!H192</f>
        <v>0</v>
      </c>
      <c r="Q189" s="954"/>
      <c r="R189" s="516" t="str">
        <f>'5-CONTROLES'!AC192</f>
        <v>Débil</v>
      </c>
      <c r="S189" s="516">
        <f>'5-CONTROLES'!AD192</f>
        <v>0</v>
      </c>
      <c r="T189" s="516" t="str">
        <f>'5-CONTROLES'!AE192</f>
        <v>Débil</v>
      </c>
      <c r="U189" s="839"/>
      <c r="V189" s="956"/>
      <c r="W189" s="956"/>
      <c r="X189" s="957"/>
      <c r="Y189" s="956"/>
      <c r="Z189" s="953"/>
      <c r="AA189" s="953"/>
      <c r="AB189" s="515" t="s">
        <v>535</v>
      </c>
      <c r="AC189" s="488"/>
      <c r="AD189" s="488"/>
      <c r="AE189" s="488"/>
      <c r="AF189" s="520"/>
      <c r="AG189" s="513"/>
      <c r="AH189" s="513"/>
      <c r="AI189" s="513"/>
      <c r="AJ189" s="513"/>
      <c r="AK189" s="513"/>
      <c r="AL189" s="513"/>
      <c r="AM189" s="513"/>
      <c r="AN189" s="513"/>
      <c r="AO189" s="513"/>
      <c r="AP189" s="513"/>
      <c r="AQ189" s="513"/>
      <c r="AR189" s="513"/>
      <c r="AS189" s="513"/>
      <c r="AT189" s="514"/>
      <c r="AU189" s="549"/>
    </row>
    <row r="190" spans="2:47" ht="180" hidden="1" customHeight="1" x14ac:dyDescent="0.25">
      <c r="B190" s="967"/>
      <c r="C190" s="758"/>
      <c r="D190" s="839"/>
      <c r="E190" s="839"/>
      <c r="F190" s="839"/>
      <c r="G190" s="839"/>
      <c r="H190" s="957"/>
      <c r="I190" s="957"/>
      <c r="J190" s="957"/>
      <c r="K190" s="957"/>
      <c r="L190" s="487" t="s">
        <v>701</v>
      </c>
      <c r="M190" s="516">
        <f>'5-CONTROLES'!M193</f>
        <v>0</v>
      </c>
      <c r="N190" s="516">
        <f>'5-CONTROLES'!L193</f>
        <v>0</v>
      </c>
      <c r="O190" s="516">
        <f>'5-CONTROLES'!G193</f>
        <v>0</v>
      </c>
      <c r="P190" s="516">
        <f>'5-CONTROLES'!H193</f>
        <v>0</v>
      </c>
      <c r="Q190" s="954"/>
      <c r="R190" s="516" t="str">
        <f>'5-CONTROLES'!AC193</f>
        <v>Débil</v>
      </c>
      <c r="S190" s="516">
        <f>'5-CONTROLES'!AD193</f>
        <v>0</v>
      </c>
      <c r="T190" s="516" t="str">
        <f>'5-CONTROLES'!AE193</f>
        <v>Débil</v>
      </c>
      <c r="U190" s="839"/>
      <c r="V190" s="956"/>
      <c r="W190" s="956"/>
      <c r="X190" s="957"/>
      <c r="Y190" s="956"/>
      <c r="Z190" s="953"/>
      <c r="AA190" s="953"/>
      <c r="AB190" s="515" t="s">
        <v>774</v>
      </c>
      <c r="AC190" s="488"/>
      <c r="AD190" s="488"/>
      <c r="AE190" s="488"/>
      <c r="AF190" s="489"/>
      <c r="AG190" s="513"/>
      <c r="AH190" s="513"/>
      <c r="AI190" s="513"/>
      <c r="AJ190" s="513"/>
      <c r="AK190" s="513"/>
      <c r="AL190" s="513"/>
      <c r="AM190" s="513"/>
      <c r="AN190" s="513"/>
      <c r="AO190" s="513"/>
      <c r="AP190" s="513"/>
      <c r="AQ190" s="513"/>
      <c r="AR190" s="513"/>
      <c r="AS190" s="513"/>
      <c r="AT190" s="514"/>
      <c r="AU190" s="549"/>
    </row>
    <row r="191" spans="2:47" ht="180" customHeight="1" x14ac:dyDescent="0.25">
      <c r="B191" s="967" t="str">
        <f>'3-IDENTIFICACIÓN DEL RIESGO'!B72</f>
        <v>Administración de Bienes y Servicios</v>
      </c>
      <c r="C191" s="758">
        <v>62</v>
      </c>
      <c r="D191" s="839" t="str">
        <f>'3-IDENTIFICACIÓN DEL RIESGO'!G72</f>
        <v>Desactualización del Sistema de Gestión Ambiental con requisitos legales ambientales.</v>
      </c>
      <c r="E191" s="839" t="str">
        <f>'3-IDENTIFICACIÓN DEL RIESGO'!N72</f>
        <v>De Cumplimiento</v>
      </c>
      <c r="F191" s="839" t="str">
        <f>'3-IDENTIFICACIÓN DEL RIESGO'!H72</f>
        <v>Desconocimiento de la normatividad ambiental.
Recursos físicos, humanos o financieros insuficientes</v>
      </c>
      <c r="G191" s="839" t="str">
        <f>'3-IDENTIFICACIÓN DEL RIESGO'!L72</f>
        <v>Sanciones legales.
Procesos disciplinarios.</v>
      </c>
      <c r="H191" s="957" t="str">
        <f>'4-VALORACIÓN DEL RIESGO'!Q71</f>
        <v>Improbable</v>
      </c>
      <c r="I191" s="957" t="str">
        <f>'4-VALORACIÓN DEL RIESGO'!AA71</f>
        <v>Catastrófico</v>
      </c>
      <c r="J191" s="957" t="str">
        <f>'4-VALORACIÓN DEL RIESGO'!AB71</f>
        <v>Extremo</v>
      </c>
      <c r="K191" s="957" t="str">
        <f>'4-VALORACIÓN DEL RIESGO'!AC71</f>
        <v>Reducir</v>
      </c>
      <c r="L191" s="487" t="s">
        <v>432</v>
      </c>
      <c r="M191" s="516" t="str">
        <f>'5-CONTROLES'!M194</f>
        <v>Seguimiento y verificación de la Matriz de requisitos legales ambientales de la ANT.</v>
      </c>
      <c r="N191" s="516" t="str">
        <f>'5-CONTROLES'!L194</f>
        <v>Matriz de requisitos legales ambientales de la ANT.</v>
      </c>
      <c r="O191" s="516" t="str">
        <f>'5-CONTROLES'!G194</f>
        <v>Subdirección Administrativa y Financiera</v>
      </c>
      <c r="P191" s="516" t="str">
        <f>'5-CONTROLES'!H194</f>
        <v>TRIMESTRAL</v>
      </c>
      <c r="Q191" s="954" t="s">
        <v>1391</v>
      </c>
      <c r="R191" s="516" t="str">
        <f>'5-CONTROLES'!AC194</f>
        <v>Débil</v>
      </c>
      <c r="S191" s="516" t="str">
        <f>'5-CONTROLES'!AD194</f>
        <v>Moderado</v>
      </c>
      <c r="T191" s="516" t="str">
        <f>'5-CONTROLES'!AE194</f>
        <v>Débil</v>
      </c>
      <c r="U191" s="839" t="str">
        <f>'5-CONTROLES'!AI194</f>
        <v>Débil</v>
      </c>
      <c r="V191" s="956" t="str">
        <f>'5-CONTROLES'!AM194</f>
        <v>Improbable</v>
      </c>
      <c r="W191" s="956" t="str">
        <f>'5-CONTROLES'!AQ194</f>
        <v>Catastrófico</v>
      </c>
      <c r="X191" s="957" t="str">
        <f>'5-CONTROLES'!AR194</f>
        <v>Extremo</v>
      </c>
      <c r="Y191" s="956" t="str">
        <f>'5-CONTROLES'!AT194</f>
        <v>Reducir</v>
      </c>
      <c r="Z191" s="953" t="s">
        <v>1362</v>
      </c>
      <c r="AA191" s="953" t="s">
        <v>1363</v>
      </c>
      <c r="AB191" s="515" t="s">
        <v>536</v>
      </c>
      <c r="AC191" s="488" t="s">
        <v>1758</v>
      </c>
      <c r="AD191" s="488" t="s">
        <v>2089</v>
      </c>
      <c r="AE191" s="488" t="s">
        <v>1340</v>
      </c>
      <c r="AF191" s="520">
        <v>1</v>
      </c>
      <c r="AG191" s="513"/>
      <c r="AH191" s="513"/>
      <c r="AI191" s="513"/>
      <c r="AJ191" s="513"/>
      <c r="AK191" s="513"/>
      <c r="AL191" s="513">
        <v>1</v>
      </c>
      <c r="AM191" s="513"/>
      <c r="AN191" s="513"/>
      <c r="AO191" s="513"/>
      <c r="AP191" s="513"/>
      <c r="AQ191" s="513"/>
      <c r="AR191" s="513"/>
      <c r="AS191" s="513">
        <f t="shared" si="2"/>
        <v>1</v>
      </c>
      <c r="AT191" s="514" t="s">
        <v>2185</v>
      </c>
      <c r="AU191" s="549" t="s">
        <v>2269</v>
      </c>
    </row>
    <row r="192" spans="2:47" ht="180" hidden="1" customHeight="1" x14ac:dyDescent="0.25">
      <c r="B192" s="967"/>
      <c r="C192" s="758"/>
      <c r="D192" s="839"/>
      <c r="E192" s="839"/>
      <c r="F192" s="839"/>
      <c r="G192" s="839"/>
      <c r="H192" s="957"/>
      <c r="I192" s="957"/>
      <c r="J192" s="957"/>
      <c r="K192" s="957"/>
      <c r="L192" s="487" t="s">
        <v>433</v>
      </c>
      <c r="M192" s="516">
        <f>'5-CONTROLES'!M195</f>
        <v>0</v>
      </c>
      <c r="N192" s="516">
        <f>'5-CONTROLES'!L195</f>
        <v>0</v>
      </c>
      <c r="O192" s="516">
        <f>'5-CONTROLES'!G195</f>
        <v>0</v>
      </c>
      <c r="P192" s="516">
        <f>'5-CONTROLES'!H195</f>
        <v>0</v>
      </c>
      <c r="Q192" s="954"/>
      <c r="R192" s="516" t="str">
        <f>'5-CONTROLES'!AC195</f>
        <v>Débil</v>
      </c>
      <c r="S192" s="516">
        <f>'5-CONTROLES'!AD195</f>
        <v>0</v>
      </c>
      <c r="T192" s="516" t="str">
        <f>'5-CONTROLES'!AE195</f>
        <v>Débil</v>
      </c>
      <c r="U192" s="839"/>
      <c r="V192" s="956"/>
      <c r="W192" s="956"/>
      <c r="X192" s="957"/>
      <c r="Y192" s="956"/>
      <c r="Z192" s="953"/>
      <c r="AA192" s="953"/>
      <c r="AB192" s="515" t="s">
        <v>537</v>
      </c>
      <c r="AC192" s="488"/>
      <c r="AD192" s="488"/>
      <c r="AE192" s="488"/>
      <c r="AF192" s="489"/>
      <c r="AG192" s="513"/>
      <c r="AH192" s="513"/>
      <c r="AI192" s="513"/>
      <c r="AJ192" s="513"/>
      <c r="AK192" s="513"/>
      <c r="AL192" s="513"/>
      <c r="AM192" s="513"/>
      <c r="AN192" s="513"/>
      <c r="AO192" s="513"/>
      <c r="AP192" s="513"/>
      <c r="AQ192" s="513"/>
      <c r="AR192" s="513"/>
      <c r="AS192" s="513"/>
      <c r="AT192" s="514"/>
      <c r="AU192" s="549"/>
    </row>
    <row r="193" spans="2:47" ht="180" hidden="1" customHeight="1" x14ac:dyDescent="0.25">
      <c r="B193" s="967"/>
      <c r="C193" s="758"/>
      <c r="D193" s="839"/>
      <c r="E193" s="839"/>
      <c r="F193" s="839"/>
      <c r="G193" s="839"/>
      <c r="H193" s="957"/>
      <c r="I193" s="957"/>
      <c r="J193" s="957"/>
      <c r="K193" s="957"/>
      <c r="L193" s="487" t="s">
        <v>702</v>
      </c>
      <c r="M193" s="516">
        <f>'5-CONTROLES'!M196</f>
        <v>0</v>
      </c>
      <c r="N193" s="516">
        <f>'5-CONTROLES'!L196</f>
        <v>0</v>
      </c>
      <c r="O193" s="516">
        <f>'5-CONTROLES'!G196</f>
        <v>0</v>
      </c>
      <c r="P193" s="516">
        <f>'5-CONTROLES'!H196</f>
        <v>0</v>
      </c>
      <c r="Q193" s="954"/>
      <c r="R193" s="516" t="str">
        <f>'5-CONTROLES'!AC196</f>
        <v>Débil</v>
      </c>
      <c r="S193" s="516">
        <f>'5-CONTROLES'!AD196</f>
        <v>0</v>
      </c>
      <c r="T193" s="516" t="str">
        <f>'5-CONTROLES'!AE196</f>
        <v>Débil</v>
      </c>
      <c r="U193" s="839"/>
      <c r="V193" s="956"/>
      <c r="W193" s="956"/>
      <c r="X193" s="957"/>
      <c r="Y193" s="956"/>
      <c r="Z193" s="953"/>
      <c r="AA193" s="953"/>
      <c r="AB193" s="515" t="s">
        <v>775</v>
      </c>
      <c r="AC193" s="488"/>
      <c r="AD193" s="488"/>
      <c r="AE193" s="488"/>
      <c r="AF193" s="489"/>
      <c r="AG193" s="513"/>
      <c r="AH193" s="513"/>
      <c r="AI193" s="513"/>
      <c r="AJ193" s="513"/>
      <c r="AK193" s="513"/>
      <c r="AL193" s="513"/>
      <c r="AM193" s="513"/>
      <c r="AN193" s="513"/>
      <c r="AO193" s="513"/>
      <c r="AP193" s="513"/>
      <c r="AQ193" s="513"/>
      <c r="AR193" s="513"/>
      <c r="AS193" s="513"/>
      <c r="AT193" s="514"/>
      <c r="AU193" s="549"/>
    </row>
    <row r="194" spans="2:47" ht="180" customHeight="1" x14ac:dyDescent="0.25">
      <c r="B194" s="967" t="str">
        <f>'3-IDENTIFICACIÓN DEL RIESGO'!B73</f>
        <v>Administración de Bienes y Servicios</v>
      </c>
      <c r="C194" s="758">
        <v>63</v>
      </c>
      <c r="D194" s="839" t="str">
        <f>'3-IDENTIFICACIÓN DEL RIESGO'!G73</f>
        <v>Disposición de residuos sin cumplir las prácticas establecidas en la entidad</v>
      </c>
      <c r="E194" s="839" t="str">
        <f>'3-IDENTIFICACIÓN DEL RIESGO'!N73</f>
        <v>Operativos</v>
      </c>
      <c r="F194" s="839" t="str">
        <f>'3-IDENTIFICACIÓN DEL RIESGO'!H73</f>
        <v>Desconocimiento de los documentos asociados al Sistema de Gestión Ambiental
Desconocimiento de la normatividad ambiental
Recursos físicos, humanos o financieros insuficientes
Falta de definición de rutas de acceso</v>
      </c>
      <c r="G194" s="839" t="str">
        <f>'3-IDENTIFICACIÓN DEL RIESGO'!L73</f>
        <v>Sanciones legales.
Procesos disciplinarios.</v>
      </c>
      <c r="H194" s="957" t="str">
        <f>'4-VALORACIÓN DEL RIESGO'!Q72</f>
        <v>Casi seguro</v>
      </c>
      <c r="I194" s="957" t="str">
        <f>'4-VALORACIÓN DEL RIESGO'!AA72</f>
        <v>Moderado</v>
      </c>
      <c r="J194" s="957" t="str">
        <f>'4-VALORACIÓN DEL RIESGO'!AB72</f>
        <v>Extremo</v>
      </c>
      <c r="K194" s="957" t="str">
        <f>'4-VALORACIÓN DEL RIESGO'!AC72</f>
        <v>Reducir</v>
      </c>
      <c r="L194" s="487" t="s">
        <v>434</v>
      </c>
      <c r="M194" s="516" t="str">
        <f>'5-CONTROLES'!M197</f>
        <v>Verificación de Planilla de entradas al cuarto de RESPEL y Actas de disposición final.</v>
      </c>
      <c r="N194" s="516" t="str">
        <f>'5-CONTROLES'!L197</f>
        <v>Planilla de entradas al cuarto de RESPEL y Actas de disposición final.</v>
      </c>
      <c r="O194" s="516" t="str">
        <f>'5-CONTROLES'!G197</f>
        <v>Subdirección Administrativa y Financiera</v>
      </c>
      <c r="P194" s="516" t="str">
        <f>'5-CONTROLES'!H197</f>
        <v>DIARIO</v>
      </c>
      <c r="Q194" s="954" t="s">
        <v>1397</v>
      </c>
      <c r="R194" s="516" t="str">
        <f>'5-CONTROLES'!AC197</f>
        <v>Débil</v>
      </c>
      <c r="S194" s="516" t="str">
        <f>'5-CONTROLES'!AD197</f>
        <v>Fuerte</v>
      </c>
      <c r="T194" s="516" t="str">
        <f>'5-CONTROLES'!AE197</f>
        <v>Débil</v>
      </c>
      <c r="U194" s="839" t="str">
        <f>'5-CONTROLES'!AI197</f>
        <v>Débil</v>
      </c>
      <c r="V194" s="956" t="str">
        <f>'5-CONTROLES'!AM197</f>
        <v>Casi Seguro</v>
      </c>
      <c r="W194" s="956" t="str">
        <f>'5-CONTROLES'!AQ197</f>
        <v>Moderado</v>
      </c>
      <c r="X194" s="957" t="str">
        <f>'5-CONTROLES'!AR197</f>
        <v>Extremo</v>
      </c>
      <c r="Y194" s="956" t="str">
        <f>'5-CONTROLES'!AT197</f>
        <v>Reducir</v>
      </c>
      <c r="Z194" s="953" t="s">
        <v>1398</v>
      </c>
      <c r="AA194" s="953" t="s">
        <v>1363</v>
      </c>
      <c r="AB194" s="515" t="s">
        <v>538</v>
      </c>
      <c r="AC194" s="488" t="s">
        <v>1759</v>
      </c>
      <c r="AD194" s="488" t="s">
        <v>2089</v>
      </c>
      <c r="AE194" s="488" t="s">
        <v>1760</v>
      </c>
      <c r="AF194" s="499">
        <v>1</v>
      </c>
      <c r="AG194" s="513"/>
      <c r="AH194" s="513"/>
      <c r="AI194" s="513"/>
      <c r="AJ194" s="513"/>
      <c r="AK194" s="513"/>
      <c r="AL194" s="513"/>
      <c r="AM194" s="513"/>
      <c r="AN194" s="513"/>
      <c r="AO194" s="513"/>
      <c r="AP194" s="333">
        <v>1</v>
      </c>
      <c r="AQ194" s="513"/>
      <c r="AR194" s="513"/>
      <c r="AS194" s="521">
        <f t="shared" si="2"/>
        <v>1</v>
      </c>
      <c r="AT194" s="514" t="s">
        <v>2270</v>
      </c>
      <c r="AU194" s="549" t="s">
        <v>2268</v>
      </c>
    </row>
    <row r="195" spans="2:47" ht="180" hidden="1" customHeight="1" x14ac:dyDescent="0.25">
      <c r="B195" s="967"/>
      <c r="C195" s="758"/>
      <c r="D195" s="839"/>
      <c r="E195" s="839"/>
      <c r="F195" s="839"/>
      <c r="G195" s="839"/>
      <c r="H195" s="957"/>
      <c r="I195" s="957"/>
      <c r="J195" s="957"/>
      <c r="K195" s="957"/>
      <c r="L195" s="487" t="s">
        <v>435</v>
      </c>
      <c r="M195" s="516">
        <f>'5-CONTROLES'!M198</f>
        <v>0</v>
      </c>
      <c r="N195" s="516">
        <f>'5-CONTROLES'!L198</f>
        <v>0</v>
      </c>
      <c r="O195" s="516">
        <f>'5-CONTROLES'!G198</f>
        <v>0</v>
      </c>
      <c r="P195" s="516">
        <f>'5-CONTROLES'!H198</f>
        <v>0</v>
      </c>
      <c r="Q195" s="954"/>
      <c r="R195" s="516" t="str">
        <f>'5-CONTROLES'!AC198</f>
        <v>Débil</v>
      </c>
      <c r="S195" s="516">
        <f>'5-CONTROLES'!AD198</f>
        <v>0</v>
      </c>
      <c r="T195" s="516" t="str">
        <f>'5-CONTROLES'!AE198</f>
        <v>Débil</v>
      </c>
      <c r="U195" s="839"/>
      <c r="V195" s="956"/>
      <c r="W195" s="956"/>
      <c r="X195" s="957"/>
      <c r="Y195" s="956"/>
      <c r="Z195" s="953"/>
      <c r="AA195" s="953"/>
      <c r="AB195" s="515" t="s">
        <v>539</v>
      </c>
      <c r="AC195" s="488"/>
      <c r="AD195" s="488"/>
      <c r="AE195" s="488"/>
      <c r="AF195" s="489"/>
      <c r="AG195" s="513"/>
      <c r="AH195" s="513"/>
      <c r="AI195" s="513"/>
      <c r="AJ195" s="513"/>
      <c r="AK195" s="513"/>
      <c r="AL195" s="513"/>
      <c r="AM195" s="513"/>
      <c r="AN195" s="513"/>
      <c r="AO195" s="513"/>
      <c r="AP195" s="513"/>
      <c r="AQ195" s="513"/>
      <c r="AR195" s="513"/>
      <c r="AS195" s="513"/>
      <c r="AT195" s="514"/>
      <c r="AU195" s="549"/>
    </row>
    <row r="196" spans="2:47" ht="180" hidden="1" customHeight="1" x14ac:dyDescent="0.25">
      <c r="B196" s="967"/>
      <c r="C196" s="758"/>
      <c r="D196" s="839"/>
      <c r="E196" s="839"/>
      <c r="F196" s="839"/>
      <c r="G196" s="839"/>
      <c r="H196" s="957"/>
      <c r="I196" s="957"/>
      <c r="J196" s="957"/>
      <c r="K196" s="957"/>
      <c r="L196" s="487" t="s">
        <v>703</v>
      </c>
      <c r="M196" s="516">
        <f>'5-CONTROLES'!M199</f>
        <v>0</v>
      </c>
      <c r="N196" s="516">
        <f>'5-CONTROLES'!L199</f>
        <v>0</v>
      </c>
      <c r="O196" s="516">
        <f>'5-CONTROLES'!G199</f>
        <v>0</v>
      </c>
      <c r="P196" s="516">
        <f>'5-CONTROLES'!H199</f>
        <v>0</v>
      </c>
      <c r="Q196" s="954"/>
      <c r="R196" s="516" t="str">
        <f>'5-CONTROLES'!AC199</f>
        <v>Débil</v>
      </c>
      <c r="S196" s="516">
        <f>'5-CONTROLES'!AD199</f>
        <v>0</v>
      </c>
      <c r="T196" s="516" t="str">
        <f>'5-CONTROLES'!AE199</f>
        <v>Débil</v>
      </c>
      <c r="U196" s="839"/>
      <c r="V196" s="956"/>
      <c r="W196" s="956"/>
      <c r="X196" s="957"/>
      <c r="Y196" s="956"/>
      <c r="Z196" s="953"/>
      <c r="AA196" s="953"/>
      <c r="AB196" s="515" t="s">
        <v>776</v>
      </c>
      <c r="AC196" s="488"/>
      <c r="AD196" s="488"/>
      <c r="AE196" s="488"/>
      <c r="AF196" s="489"/>
      <c r="AG196" s="333"/>
      <c r="AH196" s="333"/>
      <c r="AI196" s="333"/>
      <c r="AJ196" s="333"/>
      <c r="AK196" s="333"/>
      <c r="AL196" s="333"/>
      <c r="AM196" s="333"/>
      <c r="AN196" s="333"/>
      <c r="AO196" s="333"/>
      <c r="AP196" s="333"/>
      <c r="AQ196" s="333"/>
      <c r="AR196" s="333"/>
      <c r="AS196" s="513"/>
      <c r="AT196" s="526"/>
      <c r="AU196" s="551"/>
    </row>
    <row r="197" spans="2:47" ht="180" customHeight="1" x14ac:dyDescent="0.25">
      <c r="B197" s="967" t="str">
        <f>'3-IDENTIFICACIÓN DEL RIESGO'!B74</f>
        <v>Gestión Financiera</v>
      </c>
      <c r="C197" s="758">
        <v>64</v>
      </c>
      <c r="D197" s="839" t="str">
        <f>'3-IDENTIFICACIÓN DEL RIESGO'!G74</f>
        <v>Registro de gastos y pagos sin cumplimiento de requisitos legales</v>
      </c>
      <c r="E197" s="839" t="str">
        <f>'3-IDENTIFICACIÓN DEL RIESGO'!N74</f>
        <v>Financieros</v>
      </c>
      <c r="F197" s="839" t="str">
        <f>'3-IDENTIFICACIÓN DEL RIESGO'!H74</f>
        <v>Omisión en verificación de los documentos necesarios para los registros
Deficiencias en la planeación de la ejecución frente a los tiempos requeridos para el trámite  financiero por parte de las áreas ejecutoras.
Falta de verificación por parte de los supervisores y/o área técnica que solicita el trámite</v>
      </c>
      <c r="G197" s="839" t="str">
        <f>'3-IDENTIFICACIÓN DEL RIESGO'!L74</f>
        <v>Posibles investigaciones y sanciones penales, disciplinarias, fiscales y administrativa.
Pérdida de recursos</v>
      </c>
      <c r="H197" s="957" t="str">
        <f>'4-VALORACIÓN DEL RIESGO'!Q73</f>
        <v>Improbable</v>
      </c>
      <c r="I197" s="957" t="str">
        <f>'4-VALORACIÓN DEL RIESGO'!AA73</f>
        <v>Mayor</v>
      </c>
      <c r="J197" s="957" t="str">
        <f>'4-VALORACIÓN DEL RIESGO'!AB73</f>
        <v>Alto</v>
      </c>
      <c r="K197" s="957" t="str">
        <f>'4-VALORACIÓN DEL RIESGO'!AC73</f>
        <v>Reducir</v>
      </c>
      <c r="L197" s="487" t="s">
        <v>436</v>
      </c>
      <c r="M197" s="516" t="str">
        <f>'5-CONTROLES'!M200</f>
        <v>Verificación de cumplimiento de requisitos para el pago con la lista de chequeo.</v>
      </c>
      <c r="N197" s="516" t="str">
        <f>'5-CONTROLES'!L200</f>
        <v>Lista de chequeo actualizada y publicada en la Intranet.</v>
      </c>
      <c r="O197" s="516" t="str">
        <f>'5-CONTROLES'!G200</f>
        <v>Subdirección Administrativa y Financiera</v>
      </c>
      <c r="P197" s="516" t="str">
        <f>'5-CONTROLES'!H200</f>
        <v>ANUAL</v>
      </c>
      <c r="Q197" s="954" t="s">
        <v>1410</v>
      </c>
      <c r="R197" s="516" t="str">
        <f>'5-CONTROLES'!AC200</f>
        <v>Débil</v>
      </c>
      <c r="S197" s="516" t="str">
        <f>'5-CONTROLES'!AD200</f>
        <v>Fuerte</v>
      </c>
      <c r="T197" s="516" t="str">
        <f>'5-CONTROLES'!AE200</f>
        <v>Débil</v>
      </c>
      <c r="U197" s="839" t="str">
        <f>'5-CONTROLES'!AI200</f>
        <v>Débil</v>
      </c>
      <c r="V197" s="956" t="str">
        <f>'5-CONTROLES'!AM200</f>
        <v>Improbable</v>
      </c>
      <c r="W197" s="956" t="str">
        <f>'5-CONTROLES'!AQ200</f>
        <v>Mayor</v>
      </c>
      <c r="X197" s="957" t="str">
        <f>'5-CONTROLES'!AR200</f>
        <v>Alto</v>
      </c>
      <c r="Y197" s="956" t="str">
        <f>'5-CONTROLES'!AT200</f>
        <v>Reducir</v>
      </c>
      <c r="Z197" s="953" t="s">
        <v>1398</v>
      </c>
      <c r="AA197" s="953" t="s">
        <v>1363</v>
      </c>
      <c r="AB197" s="515" t="s">
        <v>540</v>
      </c>
      <c r="AC197" s="488" t="s">
        <v>1403</v>
      </c>
      <c r="AD197" s="488" t="s">
        <v>2089</v>
      </c>
      <c r="AE197" s="488" t="s">
        <v>2096</v>
      </c>
      <c r="AF197" s="495">
        <v>4</v>
      </c>
      <c r="AG197" s="513"/>
      <c r="AH197" s="513"/>
      <c r="AI197" s="513">
        <v>1</v>
      </c>
      <c r="AJ197" s="513"/>
      <c r="AK197" s="513"/>
      <c r="AL197" s="513">
        <v>1</v>
      </c>
      <c r="AM197" s="513"/>
      <c r="AN197" s="513"/>
      <c r="AO197" s="513">
        <v>1</v>
      </c>
      <c r="AP197" s="513"/>
      <c r="AQ197" s="513"/>
      <c r="AR197" s="513">
        <v>1</v>
      </c>
      <c r="AS197" s="513">
        <f t="shared" si="2"/>
        <v>4</v>
      </c>
      <c r="AT197" s="526" t="s">
        <v>2271</v>
      </c>
      <c r="AU197" s="549" t="s">
        <v>2272</v>
      </c>
    </row>
    <row r="198" spans="2:47" ht="180" hidden="1" customHeight="1" x14ac:dyDescent="0.25">
      <c r="B198" s="967"/>
      <c r="C198" s="758"/>
      <c r="D198" s="839"/>
      <c r="E198" s="839"/>
      <c r="F198" s="839"/>
      <c r="G198" s="839"/>
      <c r="H198" s="957"/>
      <c r="I198" s="957"/>
      <c r="J198" s="957"/>
      <c r="K198" s="957"/>
      <c r="L198" s="487" t="s">
        <v>437</v>
      </c>
      <c r="M198" s="516">
        <f>'5-CONTROLES'!M201</f>
        <v>0</v>
      </c>
      <c r="N198" s="516">
        <f>'5-CONTROLES'!L201</f>
        <v>0</v>
      </c>
      <c r="O198" s="516">
        <f>'5-CONTROLES'!G201</f>
        <v>0</v>
      </c>
      <c r="P198" s="516">
        <f>'5-CONTROLES'!H201</f>
        <v>0</v>
      </c>
      <c r="Q198" s="954"/>
      <c r="R198" s="516" t="str">
        <f>'5-CONTROLES'!AC201</f>
        <v>Débil</v>
      </c>
      <c r="S198" s="516">
        <f>'5-CONTROLES'!AD201</f>
        <v>0</v>
      </c>
      <c r="T198" s="516" t="str">
        <f>'5-CONTROLES'!AE201</f>
        <v>Débil</v>
      </c>
      <c r="U198" s="839"/>
      <c r="V198" s="956"/>
      <c r="W198" s="956"/>
      <c r="X198" s="957"/>
      <c r="Y198" s="956"/>
      <c r="Z198" s="953"/>
      <c r="AA198" s="953"/>
      <c r="AB198" s="515" t="s">
        <v>541</v>
      </c>
      <c r="AC198" s="488" t="s">
        <v>2029</v>
      </c>
      <c r="AD198" s="488" t="s">
        <v>2089</v>
      </c>
      <c r="AE198" s="488" t="s">
        <v>1404</v>
      </c>
      <c r="AF198" s="495">
        <v>1</v>
      </c>
      <c r="AG198" s="333"/>
      <c r="AH198" s="333"/>
      <c r="AI198" s="333"/>
      <c r="AJ198" s="333"/>
      <c r="AK198" s="333"/>
      <c r="AL198" s="333"/>
      <c r="AM198" s="513">
        <v>1</v>
      </c>
      <c r="AN198" s="333"/>
      <c r="AO198" s="333"/>
      <c r="AP198" s="333"/>
      <c r="AQ198" s="333"/>
      <c r="AR198" s="333"/>
      <c r="AS198" s="513">
        <f t="shared" si="2"/>
        <v>1</v>
      </c>
      <c r="AT198" s="514" t="s">
        <v>2228</v>
      </c>
      <c r="AU198" s="549" t="s">
        <v>2273</v>
      </c>
    </row>
    <row r="199" spans="2:47" ht="180" hidden="1" customHeight="1" x14ac:dyDescent="0.25">
      <c r="B199" s="967"/>
      <c r="C199" s="758"/>
      <c r="D199" s="839"/>
      <c r="E199" s="839"/>
      <c r="F199" s="839"/>
      <c r="G199" s="839"/>
      <c r="H199" s="957"/>
      <c r="I199" s="957"/>
      <c r="J199" s="957"/>
      <c r="K199" s="957"/>
      <c r="L199" s="487" t="s">
        <v>704</v>
      </c>
      <c r="M199" s="516">
        <f>'5-CONTROLES'!M202</f>
        <v>0</v>
      </c>
      <c r="N199" s="516">
        <f>'5-CONTROLES'!L202</f>
        <v>0</v>
      </c>
      <c r="O199" s="516">
        <f>'5-CONTROLES'!G202</f>
        <v>0</v>
      </c>
      <c r="P199" s="516">
        <f>'5-CONTROLES'!H202</f>
        <v>0</v>
      </c>
      <c r="Q199" s="954"/>
      <c r="R199" s="516" t="str">
        <f>'5-CONTROLES'!AC202</f>
        <v>Débil</v>
      </c>
      <c r="S199" s="516">
        <f>'5-CONTROLES'!AD202</f>
        <v>0</v>
      </c>
      <c r="T199" s="516" t="str">
        <f>'5-CONTROLES'!AE202</f>
        <v>Débil</v>
      </c>
      <c r="U199" s="839"/>
      <c r="V199" s="956"/>
      <c r="W199" s="956"/>
      <c r="X199" s="957"/>
      <c r="Y199" s="956"/>
      <c r="Z199" s="953"/>
      <c r="AA199" s="953"/>
      <c r="AB199" s="515" t="s">
        <v>777</v>
      </c>
      <c r="AC199" s="488"/>
      <c r="AD199" s="488"/>
      <c r="AE199" s="488"/>
      <c r="AF199" s="495"/>
      <c r="AG199" s="333"/>
      <c r="AH199" s="333"/>
      <c r="AI199" s="333"/>
      <c r="AJ199" s="333"/>
      <c r="AK199" s="333"/>
      <c r="AL199" s="333"/>
      <c r="AM199" s="333"/>
      <c r="AN199" s="333"/>
      <c r="AO199" s="333"/>
      <c r="AP199" s="333"/>
      <c r="AQ199" s="333"/>
      <c r="AR199" s="333"/>
      <c r="AS199" s="513"/>
      <c r="AT199" s="526"/>
      <c r="AU199" s="551"/>
    </row>
    <row r="200" spans="2:47" ht="180" customHeight="1" x14ac:dyDescent="0.25">
      <c r="B200" s="967" t="str">
        <f>'3-IDENTIFICACIÓN DEL RIESGO'!B75</f>
        <v>Gestión Financiera</v>
      </c>
      <c r="C200" s="758">
        <v>65</v>
      </c>
      <c r="D200" s="839" t="str">
        <f>'3-IDENTIFICACIÓN DEL RIESGO'!G75</f>
        <v>Programación del PAC que no corresponde a las necesidades reales</v>
      </c>
      <c r="E200" s="839" t="str">
        <f>'3-IDENTIFICACIÓN DEL RIESGO'!N75</f>
        <v>Financieros</v>
      </c>
      <c r="F200" s="839" t="str">
        <f>'3-IDENTIFICACIÓN DEL RIESGO'!H75</f>
        <v>Envío inoportuno y/o inexacto de las solicitudes de pago a la financiera por parte de los supervisores de los contratos</v>
      </c>
      <c r="G200" s="839" t="str">
        <f>'3-IDENTIFICACIÓN DEL RIESGO'!L75</f>
        <v>Inadecuada ejecución del PAC, que afecta el cumplimiento de compromisos, metas, asignación y disponibilidad de recursos 
Sanciones por parte del Ministerio de Hacienda 
Negación de recursos para el mes solicitado por parte del Ministerio de Hacienda</v>
      </c>
      <c r="H200" s="957" t="str">
        <f>'4-VALORACIÓN DEL RIESGO'!Q74</f>
        <v>Rara vez</v>
      </c>
      <c r="I200" s="957" t="str">
        <f>'4-VALORACIÓN DEL RIESGO'!AA74</f>
        <v>Mayor</v>
      </c>
      <c r="J200" s="957" t="str">
        <f>'4-VALORACIÓN DEL RIESGO'!AB74</f>
        <v>Alto</v>
      </c>
      <c r="K200" s="957" t="str">
        <f>'4-VALORACIÓN DEL RIESGO'!AC74</f>
        <v>Reducir</v>
      </c>
      <c r="L200" s="487" t="s">
        <v>438</v>
      </c>
      <c r="M200" s="516" t="str">
        <f>'5-CONTROLES'!M203</f>
        <v>Revisión y aprobación de la programación mensual del PAC.</v>
      </c>
      <c r="N200" s="516" t="str">
        <f>'5-CONTROLES'!L203</f>
        <v>PAC mensual</v>
      </c>
      <c r="O200" s="516" t="str">
        <f>'5-CONTROLES'!G203</f>
        <v>Subdirección Administrativa y Financiera</v>
      </c>
      <c r="P200" s="516" t="str">
        <f>'5-CONTROLES'!H203</f>
        <v>MENSUAL</v>
      </c>
      <c r="Q200" s="954" t="s">
        <v>1411</v>
      </c>
      <c r="R200" s="516" t="str">
        <f>'5-CONTROLES'!AC203</f>
        <v>Débil</v>
      </c>
      <c r="S200" s="516" t="str">
        <f>'5-CONTROLES'!AD203</f>
        <v>Fuerte</v>
      </c>
      <c r="T200" s="516" t="str">
        <f>'5-CONTROLES'!AE203</f>
        <v>Débil</v>
      </c>
      <c r="U200" s="839" t="str">
        <f>'5-CONTROLES'!AI203</f>
        <v>Débil</v>
      </c>
      <c r="V200" s="956" t="str">
        <f>'5-CONTROLES'!AM203</f>
        <v>Rara Vez</v>
      </c>
      <c r="W200" s="956" t="str">
        <f>'5-CONTROLES'!AQ203</f>
        <v>Mayor</v>
      </c>
      <c r="X200" s="957" t="str">
        <f>'5-CONTROLES'!AR203</f>
        <v>Alto</v>
      </c>
      <c r="Y200" s="956" t="str">
        <f>'5-CONTROLES'!AT203</f>
        <v>Reducir</v>
      </c>
      <c r="Z200" s="953" t="s">
        <v>1398</v>
      </c>
      <c r="AA200" s="953" t="s">
        <v>1363</v>
      </c>
      <c r="AB200" s="515" t="s">
        <v>542</v>
      </c>
      <c r="AC200" s="488" t="s">
        <v>1409</v>
      </c>
      <c r="AD200" s="488" t="s">
        <v>2089</v>
      </c>
      <c r="AE200" s="488" t="s">
        <v>1412</v>
      </c>
      <c r="AF200" s="495">
        <v>12</v>
      </c>
      <c r="AG200" s="513">
        <v>1</v>
      </c>
      <c r="AH200" s="513">
        <v>1</v>
      </c>
      <c r="AI200" s="513">
        <v>1</v>
      </c>
      <c r="AJ200" s="513">
        <v>1</v>
      </c>
      <c r="AK200" s="513">
        <v>1</v>
      </c>
      <c r="AL200" s="513">
        <v>1</v>
      </c>
      <c r="AM200" s="513">
        <v>1</v>
      </c>
      <c r="AN200" s="513">
        <v>1</v>
      </c>
      <c r="AO200" s="513">
        <v>1</v>
      </c>
      <c r="AP200" s="513">
        <v>1</v>
      </c>
      <c r="AQ200" s="513">
        <v>1</v>
      </c>
      <c r="AR200" s="513">
        <v>1</v>
      </c>
      <c r="AS200" s="513">
        <f t="shared" si="2"/>
        <v>12</v>
      </c>
      <c r="AT200" s="526" t="s">
        <v>2274</v>
      </c>
      <c r="AU200" s="549" t="s">
        <v>2275</v>
      </c>
    </row>
    <row r="201" spans="2:47" ht="180" hidden="1" customHeight="1" x14ac:dyDescent="0.25">
      <c r="B201" s="967"/>
      <c r="C201" s="758"/>
      <c r="D201" s="839"/>
      <c r="E201" s="839"/>
      <c r="F201" s="839"/>
      <c r="G201" s="839"/>
      <c r="H201" s="957"/>
      <c r="I201" s="957"/>
      <c r="J201" s="957"/>
      <c r="K201" s="957"/>
      <c r="L201" s="487" t="s">
        <v>439</v>
      </c>
      <c r="M201" s="516">
        <f>'5-CONTROLES'!M204</f>
        <v>0</v>
      </c>
      <c r="N201" s="516">
        <f>'5-CONTROLES'!L204</f>
        <v>0</v>
      </c>
      <c r="O201" s="516">
        <f>'5-CONTROLES'!G204</f>
        <v>0</v>
      </c>
      <c r="P201" s="516">
        <f>'5-CONTROLES'!H204</f>
        <v>0</v>
      </c>
      <c r="Q201" s="954"/>
      <c r="R201" s="516" t="str">
        <f>'5-CONTROLES'!AC204</f>
        <v>Débil</v>
      </c>
      <c r="S201" s="516">
        <f>'5-CONTROLES'!AD204</f>
        <v>0</v>
      </c>
      <c r="T201" s="516" t="str">
        <f>'5-CONTROLES'!AE204</f>
        <v>Débil</v>
      </c>
      <c r="U201" s="839"/>
      <c r="V201" s="956"/>
      <c r="W201" s="956"/>
      <c r="X201" s="957"/>
      <c r="Y201" s="956"/>
      <c r="Z201" s="953"/>
      <c r="AA201" s="953"/>
      <c r="AB201" s="515" t="s">
        <v>543</v>
      </c>
      <c r="AC201" s="488"/>
      <c r="AD201" s="488"/>
      <c r="AE201" s="488"/>
      <c r="AF201" s="495"/>
      <c r="AG201" s="333"/>
      <c r="AH201" s="333"/>
      <c r="AI201" s="333"/>
      <c r="AJ201" s="333"/>
      <c r="AK201" s="333"/>
      <c r="AL201" s="333"/>
      <c r="AM201" s="333"/>
      <c r="AN201" s="333"/>
      <c r="AO201" s="333"/>
      <c r="AP201" s="333"/>
      <c r="AQ201" s="333"/>
      <c r="AR201" s="333"/>
      <c r="AS201" s="513"/>
      <c r="AT201" s="526"/>
      <c r="AU201" s="551"/>
    </row>
    <row r="202" spans="2:47" ht="180" hidden="1" customHeight="1" x14ac:dyDescent="0.25">
      <c r="B202" s="967"/>
      <c r="C202" s="758"/>
      <c r="D202" s="839"/>
      <c r="E202" s="839"/>
      <c r="F202" s="839"/>
      <c r="G202" s="839"/>
      <c r="H202" s="957"/>
      <c r="I202" s="957"/>
      <c r="J202" s="957"/>
      <c r="K202" s="957"/>
      <c r="L202" s="487" t="s">
        <v>705</v>
      </c>
      <c r="M202" s="516">
        <f>'5-CONTROLES'!M205</f>
        <v>0</v>
      </c>
      <c r="N202" s="516">
        <f>'5-CONTROLES'!L205</f>
        <v>0</v>
      </c>
      <c r="O202" s="516">
        <f>'5-CONTROLES'!G205</f>
        <v>0</v>
      </c>
      <c r="P202" s="516">
        <f>'5-CONTROLES'!H205</f>
        <v>0</v>
      </c>
      <c r="Q202" s="954"/>
      <c r="R202" s="516" t="str">
        <f>'5-CONTROLES'!AC205</f>
        <v>Débil</v>
      </c>
      <c r="S202" s="516">
        <f>'5-CONTROLES'!AD205</f>
        <v>0</v>
      </c>
      <c r="T202" s="516" t="str">
        <f>'5-CONTROLES'!AE205</f>
        <v>Débil</v>
      </c>
      <c r="U202" s="839"/>
      <c r="V202" s="956"/>
      <c r="W202" s="956"/>
      <c r="X202" s="957"/>
      <c r="Y202" s="956"/>
      <c r="Z202" s="953"/>
      <c r="AA202" s="953"/>
      <c r="AB202" s="515" t="s">
        <v>778</v>
      </c>
      <c r="AC202" s="488"/>
      <c r="AD202" s="488"/>
      <c r="AE202" s="488"/>
      <c r="AF202" s="489"/>
      <c r="AG202" s="333"/>
      <c r="AH202" s="333"/>
      <c r="AI202" s="333"/>
      <c r="AJ202" s="333"/>
      <c r="AK202" s="333"/>
      <c r="AL202" s="333"/>
      <c r="AM202" s="333"/>
      <c r="AN202" s="333"/>
      <c r="AO202" s="333"/>
      <c r="AP202" s="333"/>
      <c r="AQ202" s="333"/>
      <c r="AR202" s="333"/>
      <c r="AS202" s="513"/>
      <c r="AT202" s="526"/>
      <c r="AU202" s="551"/>
    </row>
    <row r="203" spans="2:47" ht="180" customHeight="1" x14ac:dyDescent="0.25">
      <c r="B203" s="967" t="str">
        <f>'3-IDENTIFICACIÓN DEL RIESGO'!B76</f>
        <v>Gestión Financiera</v>
      </c>
      <c r="C203" s="758">
        <v>66</v>
      </c>
      <c r="D203" s="839" t="str">
        <f>'3-IDENTIFICACIÓN DEL RIESGO'!G76</f>
        <v xml:space="preserve">Generación de obligaciones con inconsistencias en la aplicación de las deducciones tributarias </v>
      </c>
      <c r="E203" s="839" t="str">
        <f>'3-IDENTIFICACIÓN DEL RIESGO'!N76</f>
        <v>Financieros</v>
      </c>
      <c r="F203" s="839" t="str">
        <f>'3-IDENTIFICACIÓN DEL RIESGO'!H76</f>
        <v>Cálculo de las deducciones tributarias de manera incorrecta en las obligaciones.
Desconocimiento de la norma</v>
      </c>
      <c r="G203" s="839" t="str">
        <f>'3-IDENTIFICACIÓN DEL RIESGO'!L76</f>
        <v>Sanciones por parte de la Dirección de Impuestos y Aduanas Nacionales</v>
      </c>
      <c r="H203" s="957" t="str">
        <f>'4-VALORACIÓN DEL RIESGO'!Q75</f>
        <v>Rara vez</v>
      </c>
      <c r="I203" s="957" t="str">
        <f>'4-VALORACIÓN DEL RIESGO'!AA75</f>
        <v>Mayor</v>
      </c>
      <c r="J203" s="957" t="str">
        <f>'4-VALORACIÓN DEL RIESGO'!AB75</f>
        <v>Alto</v>
      </c>
      <c r="K203" s="957" t="str">
        <f>'4-VALORACIÓN DEL RIESGO'!AC75</f>
        <v>Reducir</v>
      </c>
      <c r="L203" s="487" t="s">
        <v>440</v>
      </c>
      <c r="M203" s="516" t="str">
        <f>'5-CONTROLES'!M206</f>
        <v>Verificación  y seguimiento de las cuentas presentadas por los contratistas.</v>
      </c>
      <c r="N203" s="516" t="str">
        <f>'5-CONTROLES'!L206</f>
        <v>Reportes del aplicativo Klic.</v>
      </c>
      <c r="O203" s="516" t="str">
        <f>'5-CONTROLES'!G206</f>
        <v>Subdirección Administrativa y Financiera</v>
      </c>
      <c r="P203" s="516" t="str">
        <f>'5-CONTROLES'!H206</f>
        <v>MENSUAL</v>
      </c>
      <c r="Q203" s="954" t="s">
        <v>1422</v>
      </c>
      <c r="R203" s="516" t="str">
        <f>'5-CONTROLES'!AC206</f>
        <v>Fuerte</v>
      </c>
      <c r="S203" s="516" t="str">
        <f>'5-CONTROLES'!AD206</f>
        <v>Fuerte</v>
      </c>
      <c r="T203" s="516" t="str">
        <f>'5-CONTROLES'!AE206</f>
        <v>Fuerte</v>
      </c>
      <c r="U203" s="839" t="str">
        <f>'5-CONTROLES'!AI206</f>
        <v>Moderado</v>
      </c>
      <c r="V203" s="956" t="str">
        <f>'5-CONTROLES'!AM206</f>
        <v>Rara Vez</v>
      </c>
      <c r="W203" s="956" t="str">
        <f>'5-CONTROLES'!AQ206</f>
        <v>Mayor</v>
      </c>
      <c r="X203" s="957" t="str">
        <f>'5-CONTROLES'!AR206</f>
        <v>Alto</v>
      </c>
      <c r="Y203" s="956" t="str">
        <f>'5-CONTROLES'!AT206</f>
        <v>Reducir</v>
      </c>
      <c r="Z203" s="953" t="s">
        <v>1398</v>
      </c>
      <c r="AA203" s="953" t="s">
        <v>1363</v>
      </c>
      <c r="AB203" s="515" t="s">
        <v>544</v>
      </c>
      <c r="AC203" s="488" t="s">
        <v>1423</v>
      </c>
      <c r="AD203" s="488" t="s">
        <v>2089</v>
      </c>
      <c r="AE203" s="488" t="s">
        <v>2097</v>
      </c>
      <c r="AF203" s="520">
        <v>12</v>
      </c>
      <c r="AG203" s="513">
        <v>1</v>
      </c>
      <c r="AH203" s="513">
        <v>1</v>
      </c>
      <c r="AI203" s="513">
        <v>1</v>
      </c>
      <c r="AJ203" s="513">
        <v>1</v>
      </c>
      <c r="AK203" s="513">
        <v>1</v>
      </c>
      <c r="AL203" s="513">
        <v>1</v>
      </c>
      <c r="AM203" s="513">
        <v>1</v>
      </c>
      <c r="AN203" s="513">
        <v>1</v>
      </c>
      <c r="AO203" s="513">
        <v>1</v>
      </c>
      <c r="AP203" s="513">
        <v>1</v>
      </c>
      <c r="AQ203" s="513">
        <v>1</v>
      </c>
      <c r="AR203" s="513">
        <v>1</v>
      </c>
      <c r="AS203" s="513">
        <f t="shared" ref="AS203:AS227" si="3">+SUM(AG203:AR203)</f>
        <v>12</v>
      </c>
      <c r="AT203" s="526" t="s">
        <v>2276</v>
      </c>
      <c r="AU203" s="549" t="s">
        <v>2277</v>
      </c>
    </row>
    <row r="204" spans="2:47" ht="180" customHeight="1" x14ac:dyDescent="0.25">
      <c r="B204" s="967"/>
      <c r="C204" s="758"/>
      <c r="D204" s="839"/>
      <c r="E204" s="839"/>
      <c r="F204" s="839"/>
      <c r="G204" s="839"/>
      <c r="H204" s="957"/>
      <c r="I204" s="957"/>
      <c r="J204" s="957"/>
      <c r="K204" s="957"/>
      <c r="L204" s="487" t="s">
        <v>441</v>
      </c>
      <c r="M204" s="516" t="str">
        <f>'5-CONTROLES'!M207</f>
        <v>Actualización del aplicativo Klic para el control y seguimiento de las cuentas presentadas por los contratistas</v>
      </c>
      <c r="N204" s="516" t="str">
        <f>'5-CONTROLES'!L207</f>
        <v>Sistema actualizado</v>
      </c>
      <c r="O204" s="516" t="str">
        <f>'5-CONTROLES'!G207</f>
        <v>Subdirección Administrativa y Financiera</v>
      </c>
      <c r="P204" s="516" t="str">
        <f>'5-CONTROLES'!H207</f>
        <v>ANUAL</v>
      </c>
      <c r="Q204" s="954"/>
      <c r="R204" s="516" t="str">
        <f>'5-CONTROLES'!AC207</f>
        <v>Débil</v>
      </c>
      <c r="S204" s="516" t="str">
        <f>'5-CONTROLES'!AD207</f>
        <v>Fuerte</v>
      </c>
      <c r="T204" s="516" t="str">
        <f>'5-CONTROLES'!AE207</f>
        <v>Débil</v>
      </c>
      <c r="U204" s="839"/>
      <c r="V204" s="956"/>
      <c r="W204" s="956"/>
      <c r="X204" s="957"/>
      <c r="Y204" s="956"/>
      <c r="Z204" s="953"/>
      <c r="AA204" s="953"/>
      <c r="AB204" s="515" t="s">
        <v>545</v>
      </c>
      <c r="AC204" s="488" t="s">
        <v>2030</v>
      </c>
      <c r="AD204" s="488" t="s">
        <v>2089</v>
      </c>
      <c r="AE204" s="488" t="s">
        <v>1404</v>
      </c>
      <c r="AF204" s="520">
        <v>1</v>
      </c>
      <c r="AG204" s="533"/>
      <c r="AH204" s="533"/>
      <c r="AI204" s="533"/>
      <c r="AJ204" s="525">
        <v>1</v>
      </c>
      <c r="AK204" s="533"/>
      <c r="AL204" s="533"/>
      <c r="AM204" s="533"/>
      <c r="AN204" s="533"/>
      <c r="AO204" s="533"/>
      <c r="AP204" s="533"/>
      <c r="AQ204" s="533"/>
      <c r="AR204" s="533"/>
      <c r="AS204" s="525">
        <f t="shared" si="3"/>
        <v>1</v>
      </c>
      <c r="AT204" s="529" t="s">
        <v>2185</v>
      </c>
      <c r="AU204" s="550" t="s">
        <v>2278</v>
      </c>
    </row>
    <row r="205" spans="2:47" ht="180" hidden="1" customHeight="1" x14ac:dyDescent="0.25">
      <c r="B205" s="967"/>
      <c r="C205" s="758"/>
      <c r="D205" s="839"/>
      <c r="E205" s="839"/>
      <c r="F205" s="839"/>
      <c r="G205" s="839"/>
      <c r="H205" s="957"/>
      <c r="I205" s="957"/>
      <c r="J205" s="957"/>
      <c r="K205" s="957"/>
      <c r="L205" s="487" t="s">
        <v>706</v>
      </c>
      <c r="M205" s="516">
        <f>'5-CONTROLES'!M208</f>
        <v>0</v>
      </c>
      <c r="N205" s="516">
        <f>'5-CONTROLES'!L208</f>
        <v>0</v>
      </c>
      <c r="O205" s="516">
        <f>'5-CONTROLES'!G208</f>
        <v>0</v>
      </c>
      <c r="P205" s="516">
        <f>'5-CONTROLES'!H208</f>
        <v>0</v>
      </c>
      <c r="Q205" s="954"/>
      <c r="R205" s="516" t="str">
        <f>'5-CONTROLES'!AC208</f>
        <v>Débil</v>
      </c>
      <c r="S205" s="516">
        <f>'5-CONTROLES'!AD208</f>
        <v>0</v>
      </c>
      <c r="T205" s="516" t="str">
        <f>'5-CONTROLES'!AE208</f>
        <v>Débil</v>
      </c>
      <c r="U205" s="839"/>
      <c r="V205" s="956"/>
      <c r="W205" s="956"/>
      <c r="X205" s="957"/>
      <c r="Y205" s="956"/>
      <c r="Z205" s="953"/>
      <c r="AA205" s="953"/>
      <c r="AB205" s="515" t="s">
        <v>779</v>
      </c>
      <c r="AC205" s="488"/>
      <c r="AD205" s="488"/>
      <c r="AE205" s="488"/>
      <c r="AF205" s="520"/>
      <c r="AG205" s="333"/>
      <c r="AH205" s="333"/>
      <c r="AI205" s="333"/>
      <c r="AJ205" s="333"/>
      <c r="AK205" s="333"/>
      <c r="AL205" s="333"/>
      <c r="AM205" s="333"/>
      <c r="AN205" s="333"/>
      <c r="AO205" s="333"/>
      <c r="AP205" s="333"/>
      <c r="AQ205" s="333"/>
      <c r="AR205" s="333"/>
      <c r="AS205" s="513"/>
      <c r="AT205" s="526"/>
      <c r="AU205" s="551"/>
    </row>
    <row r="206" spans="2:47" ht="180" customHeight="1" x14ac:dyDescent="0.25">
      <c r="B206" s="967" t="str">
        <f>'3-IDENTIFICACIÓN DEL RIESGO'!B77</f>
        <v>Gestión Financiera</v>
      </c>
      <c r="C206" s="758">
        <v>67</v>
      </c>
      <c r="D206" s="839" t="str">
        <f>'3-IDENTIFICACIÓN DEL RIESGO'!G77</f>
        <v>Generar Estados Financieros que no sean razonables</v>
      </c>
      <c r="E206" s="839" t="str">
        <f>'3-IDENTIFICACIÓN DEL RIESGO'!N79</f>
        <v>Financieros</v>
      </c>
      <c r="F206" s="839" t="str">
        <f>'3-IDENTIFICACIÓN DEL RIESGO'!H77</f>
        <v>La no medición fiable de los hechos económicos (activos y pasivos)
Cálculo erróneo en la medición del hecho económico
Ineficiencia en la operatividad y administración de los sistemas de información utilizadas como herramientas complementarias (aplicativo nómina, propiedad planta y equipo, inventarios, proyectos de inversión)
Falta de comunicación y coordinación entre las diferentes dependencias que proveen la información para la elaboración de los Estados Financieros.</v>
      </c>
      <c r="G206" s="839" t="str">
        <f>'3-IDENTIFICACIÓN DEL RIESGO'!L77</f>
        <v>Estados Financieros que no cumplen con las características fundamentales y de mejora establecidas por el marco normativo para las Entidades de Gobierno.</v>
      </c>
      <c r="H206" s="957" t="str">
        <f>'4-VALORACIÓN DEL RIESGO'!Q76</f>
        <v>Rara vez</v>
      </c>
      <c r="I206" s="957" t="str">
        <f>'4-VALORACIÓN DEL RIESGO'!AA76</f>
        <v>Mayor</v>
      </c>
      <c r="J206" s="957" t="str">
        <f>'4-VALORACIÓN DEL RIESGO'!AB76</f>
        <v>Alto</v>
      </c>
      <c r="K206" s="957" t="str">
        <f>'4-VALORACIÓN DEL RIESGO'!AC76</f>
        <v>Reducir</v>
      </c>
      <c r="L206" s="487" t="s">
        <v>442</v>
      </c>
      <c r="M206" s="516" t="str">
        <f>'5-CONTROLES'!M209</f>
        <v>Verificar la razonabilidad de la información contable</v>
      </c>
      <c r="N206" s="516" t="str">
        <f>'5-CONTROLES'!L209</f>
        <v>Solicitud de soportes y soportes suministrados.</v>
      </c>
      <c r="O206" s="516" t="str">
        <f>'5-CONTROLES'!G209</f>
        <v>Subdirección Administrativa y Financiera</v>
      </c>
      <c r="P206" s="516" t="str">
        <f>'5-CONTROLES'!H209</f>
        <v>MENSUAL</v>
      </c>
      <c r="Q206" s="954" t="s">
        <v>1438</v>
      </c>
      <c r="R206" s="516" t="str">
        <f>'5-CONTROLES'!AC209</f>
        <v>Fuerte</v>
      </c>
      <c r="S206" s="516" t="str">
        <f>'5-CONTROLES'!AD209</f>
        <v>Fuerte</v>
      </c>
      <c r="T206" s="516" t="str">
        <f>'5-CONTROLES'!AE209</f>
        <v>Fuerte</v>
      </c>
      <c r="U206" s="839" t="str">
        <f>'5-CONTROLES'!AI209</f>
        <v>Moderado</v>
      </c>
      <c r="V206" s="956" t="str">
        <f>'5-CONTROLES'!AM209</f>
        <v>Rara Vez</v>
      </c>
      <c r="W206" s="956" t="str">
        <f>'5-CONTROLES'!AQ209</f>
        <v>Mayor</v>
      </c>
      <c r="X206" s="957" t="str">
        <f>'5-CONTROLES'!AR209</f>
        <v>Alto</v>
      </c>
      <c r="Y206" s="956" t="str">
        <f>'5-CONTROLES'!AT209</f>
        <v>Reducir</v>
      </c>
      <c r="Z206" s="953" t="s">
        <v>1398</v>
      </c>
      <c r="AA206" s="953" t="s">
        <v>1363</v>
      </c>
      <c r="AB206" s="515" t="s">
        <v>546</v>
      </c>
      <c r="AC206" s="488" t="s">
        <v>1439</v>
      </c>
      <c r="AD206" s="488" t="s">
        <v>2089</v>
      </c>
      <c r="AE206" s="488" t="s">
        <v>1440</v>
      </c>
      <c r="AF206" s="489">
        <v>1</v>
      </c>
      <c r="AG206" s="533"/>
      <c r="AH206" s="533"/>
      <c r="AI206" s="534"/>
      <c r="AJ206" s="533"/>
      <c r="AK206" s="533"/>
      <c r="AL206" s="533"/>
      <c r="AM206" s="533"/>
      <c r="AN206" s="533"/>
      <c r="AO206" s="533"/>
      <c r="AP206" s="533"/>
      <c r="AQ206" s="533"/>
      <c r="AR206" s="533"/>
      <c r="AS206" s="527">
        <f t="shared" si="3"/>
        <v>0</v>
      </c>
      <c r="AT206" s="529" t="s">
        <v>2185</v>
      </c>
      <c r="AU206" s="553" t="s">
        <v>2279</v>
      </c>
    </row>
    <row r="207" spans="2:47" ht="180" customHeight="1" x14ac:dyDescent="0.25">
      <c r="B207" s="967"/>
      <c r="C207" s="758"/>
      <c r="D207" s="839"/>
      <c r="E207" s="839"/>
      <c r="F207" s="839"/>
      <c r="G207" s="839"/>
      <c r="H207" s="957"/>
      <c r="I207" s="957"/>
      <c r="J207" s="957"/>
      <c r="K207" s="957"/>
      <c r="L207" s="487" t="s">
        <v>443</v>
      </c>
      <c r="M207" s="516" t="str">
        <f>'5-CONTROLES'!M210</f>
        <v xml:space="preserve">Hacer las conciliaciones contables </v>
      </c>
      <c r="N207" s="516" t="str">
        <f>'5-CONTROLES'!L210</f>
        <v>Informe de conciliación contable</v>
      </c>
      <c r="O207" s="516" t="str">
        <f>'5-CONTROLES'!G210</f>
        <v>Subdirección Administrativa y Financiera</v>
      </c>
      <c r="P207" s="516" t="str">
        <f>'5-CONTROLES'!H210</f>
        <v>MENSUAL</v>
      </c>
      <c r="Q207" s="954"/>
      <c r="R207" s="516" t="str">
        <f>'5-CONTROLES'!AC210</f>
        <v>Fuerte</v>
      </c>
      <c r="S207" s="516" t="str">
        <f>'5-CONTROLES'!AD210</f>
        <v>Fuerte</v>
      </c>
      <c r="T207" s="516" t="str">
        <f>'5-CONTROLES'!AE210</f>
        <v>Fuerte</v>
      </c>
      <c r="U207" s="839"/>
      <c r="V207" s="956"/>
      <c r="W207" s="956"/>
      <c r="X207" s="957"/>
      <c r="Y207" s="956"/>
      <c r="Z207" s="953"/>
      <c r="AA207" s="953"/>
      <c r="AB207" s="515" t="s">
        <v>547</v>
      </c>
      <c r="AC207" s="488"/>
      <c r="AD207" s="488"/>
      <c r="AE207" s="488"/>
      <c r="AF207" s="520"/>
      <c r="AG207" s="333"/>
      <c r="AH207" s="333"/>
      <c r="AI207" s="344"/>
      <c r="AJ207" s="333"/>
      <c r="AK207" s="333"/>
      <c r="AL207" s="333"/>
      <c r="AM207" s="333"/>
      <c r="AN207" s="333"/>
      <c r="AO207" s="333"/>
      <c r="AP207" s="333"/>
      <c r="AQ207" s="333"/>
      <c r="AR207" s="333"/>
      <c r="AS207" s="513"/>
      <c r="AT207" s="526"/>
      <c r="AU207" s="551"/>
    </row>
    <row r="208" spans="2:47" ht="180" customHeight="1" x14ac:dyDescent="0.25">
      <c r="B208" s="967"/>
      <c r="C208" s="758"/>
      <c r="D208" s="839"/>
      <c r="E208" s="839"/>
      <c r="F208" s="839"/>
      <c r="G208" s="839"/>
      <c r="H208" s="957"/>
      <c r="I208" s="957"/>
      <c r="J208" s="957"/>
      <c r="K208" s="957"/>
      <c r="L208" s="487" t="s">
        <v>707</v>
      </c>
      <c r="M208" s="516" t="str">
        <f>'5-CONTROLES'!M211</f>
        <v xml:space="preserve">Revisar los Estados financieros </v>
      </c>
      <c r="N208" s="516" t="str">
        <f>'5-CONTROLES'!L211</f>
        <v xml:space="preserve">Estados financieros </v>
      </c>
      <c r="O208" s="516" t="str">
        <f>'5-CONTROLES'!G211</f>
        <v>Subdirección Administrativa y Financiera</v>
      </c>
      <c r="P208" s="516" t="str">
        <f>'5-CONTROLES'!H211</f>
        <v>MENSUAL</v>
      </c>
      <c r="Q208" s="954"/>
      <c r="R208" s="516" t="str">
        <f>'5-CONTROLES'!AC211</f>
        <v>Moderado</v>
      </c>
      <c r="S208" s="516" t="str">
        <f>'5-CONTROLES'!AD211</f>
        <v>Moderado</v>
      </c>
      <c r="T208" s="516" t="str">
        <f>'5-CONTROLES'!AE211</f>
        <v>Moderado</v>
      </c>
      <c r="U208" s="839"/>
      <c r="V208" s="956"/>
      <c r="W208" s="956"/>
      <c r="X208" s="957"/>
      <c r="Y208" s="956"/>
      <c r="Z208" s="953"/>
      <c r="AA208" s="953"/>
      <c r="AB208" s="515" t="s">
        <v>780</v>
      </c>
      <c r="AC208" s="488"/>
      <c r="AD208" s="488"/>
      <c r="AE208" s="488"/>
      <c r="AF208" s="520"/>
      <c r="AG208" s="333"/>
      <c r="AH208" s="333"/>
      <c r="AI208" s="333"/>
      <c r="AJ208" s="333"/>
      <c r="AK208" s="333"/>
      <c r="AL208" s="333"/>
      <c r="AM208" s="333"/>
      <c r="AN208" s="333"/>
      <c r="AO208" s="333"/>
      <c r="AP208" s="333"/>
      <c r="AQ208" s="333"/>
      <c r="AR208" s="333"/>
      <c r="AS208" s="513"/>
      <c r="AT208" s="526"/>
      <c r="AU208" s="551"/>
    </row>
    <row r="209" spans="2:47" ht="180" customHeight="1" x14ac:dyDescent="0.25">
      <c r="B209" s="967" t="str">
        <f>'3-IDENTIFICACIÓN DEL RIESGO'!B78</f>
        <v>Gestión Financiera</v>
      </c>
      <c r="C209" s="758">
        <v>68</v>
      </c>
      <c r="D209" s="839" t="str">
        <f>'3-IDENTIFICACIÓN DEL RIESGO'!G78</f>
        <v>Imprecisiones en la información oficial de la cartera a cargo de la ANT</v>
      </c>
      <c r="E209" s="839" t="str">
        <f>'3-IDENTIFICACIÓN DEL RIESGO'!N78</f>
        <v>Financieros</v>
      </c>
      <c r="F209" s="839" t="str">
        <f>'3-IDENTIFICACIÓN DEL RIESGO'!H78</f>
        <v xml:space="preserve">Imprecisión en los valores reportados. 
Manejo manual de la información 
Insuficiencia en la información para la identificación del ingreso y/o el tercero </v>
      </c>
      <c r="G209" s="839" t="str">
        <f>'3-IDENTIFICACIÓN DEL RIESGO'!L78</f>
        <v>Inexactitud en el registro y control de los ingresos
Posible afectación de la razonabilidad de los estados financieros
Afectación de los estados de cuenta por arrendatario</v>
      </c>
      <c r="H209" s="957" t="str">
        <f>'4-VALORACIÓN DEL RIESGO'!Q77</f>
        <v>Improbable</v>
      </c>
      <c r="I209" s="957" t="str">
        <f>'4-VALORACIÓN DEL RIESGO'!AA77</f>
        <v>Mayor</v>
      </c>
      <c r="J209" s="957" t="str">
        <f>'4-VALORACIÓN DEL RIESGO'!AB77</f>
        <v>Alto</v>
      </c>
      <c r="K209" s="957" t="str">
        <f>'4-VALORACIÓN DEL RIESGO'!AC77</f>
        <v>Reducir</v>
      </c>
      <c r="L209" s="487" t="s">
        <v>444</v>
      </c>
      <c r="M209" s="516" t="str">
        <f>'5-CONTROLES'!M212</f>
        <v xml:space="preserve"> Revisar la información reportada a Tesorería en la forma GEFIN-F-009 FORMA DETALLADA DE INGRESOS. </v>
      </c>
      <c r="N209" s="516" t="str">
        <f>'5-CONTROLES'!L212</f>
        <v>GEFIN-F-009 FORMA DETALLADA DE INGRESOS-</v>
      </c>
      <c r="O209" s="516" t="str">
        <f>'5-CONTROLES'!G212</f>
        <v>Subdirección Administrativa y Financiera</v>
      </c>
      <c r="P209" s="516" t="str">
        <f>'5-CONTROLES'!H212</f>
        <v>MENSUAL</v>
      </c>
      <c r="Q209" s="954" t="s">
        <v>1453</v>
      </c>
      <c r="R209" s="516" t="str">
        <f>'5-CONTROLES'!AC212</f>
        <v>Débil</v>
      </c>
      <c r="S209" s="516" t="str">
        <f>'5-CONTROLES'!AD212</f>
        <v>Fuerte</v>
      </c>
      <c r="T209" s="516" t="str">
        <f>'5-CONTROLES'!AE212</f>
        <v>Débil</v>
      </c>
      <c r="U209" s="839" t="str">
        <f>'5-CONTROLES'!AI212</f>
        <v>Débil</v>
      </c>
      <c r="V209" s="956" t="str">
        <f>'5-CONTROLES'!AM212</f>
        <v>Improbable</v>
      </c>
      <c r="W209" s="956" t="str">
        <f>'5-CONTROLES'!AQ212</f>
        <v>Mayor</v>
      </c>
      <c r="X209" s="957" t="str">
        <f>'5-CONTROLES'!AR212</f>
        <v>Alto</v>
      </c>
      <c r="Y209" s="956" t="str">
        <f>'5-CONTROLES'!AT212</f>
        <v>Reducir</v>
      </c>
      <c r="Z209" s="953" t="s">
        <v>1398</v>
      </c>
      <c r="AA209" s="953" t="s">
        <v>1363</v>
      </c>
      <c r="AB209" s="515" t="s">
        <v>548</v>
      </c>
      <c r="AC209" s="488" t="s">
        <v>2031</v>
      </c>
      <c r="AD209" s="488" t="s">
        <v>2089</v>
      </c>
      <c r="AE209" s="488" t="s">
        <v>1440</v>
      </c>
      <c r="AF209" s="520">
        <v>12</v>
      </c>
      <c r="AG209" s="525"/>
      <c r="AH209" s="525"/>
      <c r="AI209" s="525"/>
      <c r="AJ209" s="525"/>
      <c r="AK209" s="525"/>
      <c r="AL209" s="525"/>
      <c r="AM209" s="525"/>
      <c r="AN209" s="525"/>
      <c r="AO209" s="525"/>
      <c r="AP209" s="525"/>
      <c r="AQ209" s="525"/>
      <c r="AR209" s="525"/>
      <c r="AS209" s="525">
        <f t="shared" si="3"/>
        <v>0</v>
      </c>
      <c r="AT209" s="522" t="s">
        <v>2280</v>
      </c>
      <c r="AU209" s="550" t="s">
        <v>2281</v>
      </c>
    </row>
    <row r="210" spans="2:47" ht="180" customHeight="1" x14ac:dyDescent="0.25">
      <c r="B210" s="967"/>
      <c r="C210" s="758"/>
      <c r="D210" s="839"/>
      <c r="E210" s="839"/>
      <c r="F210" s="839"/>
      <c r="G210" s="839"/>
      <c r="H210" s="957"/>
      <c r="I210" s="957"/>
      <c r="J210" s="957"/>
      <c r="K210" s="957"/>
      <c r="L210" s="487" t="s">
        <v>445</v>
      </c>
      <c r="M210" s="516" t="str">
        <f>'5-CONTROLES'!M213</f>
        <v>Seguimiento y control de cartera.</v>
      </c>
      <c r="N210" s="516" t="str">
        <f>'5-CONTROLES'!L213</f>
        <v>Matriz de seguimiento y control de cartera</v>
      </c>
      <c r="O210" s="516" t="str">
        <f>'5-CONTROLES'!G213</f>
        <v>Subdirección Administrativa y Financiera</v>
      </c>
      <c r="P210" s="516" t="str">
        <f>'5-CONTROLES'!H213</f>
        <v>MENSUAL</v>
      </c>
      <c r="Q210" s="954"/>
      <c r="R210" s="516" t="str">
        <f>'5-CONTROLES'!AC213</f>
        <v>Débil</v>
      </c>
      <c r="S210" s="516" t="str">
        <f>'5-CONTROLES'!AD213</f>
        <v>Fuerte</v>
      </c>
      <c r="T210" s="516" t="str">
        <f>'5-CONTROLES'!AE213</f>
        <v>Débil</v>
      </c>
      <c r="U210" s="839"/>
      <c r="V210" s="956"/>
      <c r="W210" s="956"/>
      <c r="X210" s="957"/>
      <c r="Y210" s="956"/>
      <c r="Z210" s="953"/>
      <c r="AA210" s="953"/>
      <c r="AB210" s="515" t="s">
        <v>549</v>
      </c>
      <c r="AC210" s="488"/>
      <c r="AD210" s="488"/>
      <c r="AE210" s="488"/>
      <c r="AF210" s="520"/>
      <c r="AG210" s="513"/>
      <c r="AH210" s="513"/>
      <c r="AI210" s="513"/>
      <c r="AJ210" s="513"/>
      <c r="AK210" s="513"/>
      <c r="AL210" s="513"/>
      <c r="AM210" s="513"/>
      <c r="AN210" s="513"/>
      <c r="AO210" s="513"/>
      <c r="AP210" s="513"/>
      <c r="AQ210" s="513"/>
      <c r="AR210" s="513"/>
      <c r="AS210" s="513"/>
      <c r="AT210" s="514"/>
      <c r="AU210" s="549"/>
    </row>
    <row r="211" spans="2:47" ht="180" customHeight="1" x14ac:dyDescent="0.25">
      <c r="B211" s="967"/>
      <c r="C211" s="758"/>
      <c r="D211" s="839"/>
      <c r="E211" s="839"/>
      <c r="F211" s="839"/>
      <c r="G211" s="839"/>
      <c r="H211" s="957"/>
      <c r="I211" s="957"/>
      <c r="J211" s="957"/>
      <c r="K211" s="957"/>
      <c r="L211" s="487" t="s">
        <v>708</v>
      </c>
      <c r="M211" s="516" t="str">
        <f>'5-CONTROLES'!M214</f>
        <v xml:space="preserve">Conciliciaciones entre Tesorería y Cartera </v>
      </c>
      <c r="N211" s="516" t="str">
        <f>'5-CONTROLES'!L214</f>
        <v>Conciliaciones</v>
      </c>
      <c r="O211" s="516" t="str">
        <f>'5-CONTROLES'!G214</f>
        <v>Subdirección Administrativa y Financiera</v>
      </c>
      <c r="P211" s="516" t="str">
        <f>'5-CONTROLES'!H214</f>
        <v>MENSUAL</v>
      </c>
      <c r="Q211" s="954"/>
      <c r="R211" s="516" t="str">
        <f>'5-CONTROLES'!AC214</f>
        <v>Moderado</v>
      </c>
      <c r="S211" s="516" t="str">
        <f>'5-CONTROLES'!AD214</f>
        <v>Fuerte</v>
      </c>
      <c r="T211" s="516" t="str">
        <f>'5-CONTROLES'!AE214</f>
        <v>Moderado</v>
      </c>
      <c r="U211" s="839"/>
      <c r="V211" s="956"/>
      <c r="W211" s="956"/>
      <c r="X211" s="957"/>
      <c r="Y211" s="956"/>
      <c r="Z211" s="953"/>
      <c r="AA211" s="953"/>
      <c r="AB211" s="515" t="s">
        <v>781</v>
      </c>
      <c r="AC211" s="488"/>
      <c r="AD211" s="488"/>
      <c r="AE211" s="488"/>
      <c r="AF211" s="520"/>
      <c r="AG211" s="513"/>
      <c r="AH211" s="513"/>
      <c r="AI211" s="513"/>
      <c r="AJ211" s="513"/>
      <c r="AK211" s="513"/>
      <c r="AL211" s="513"/>
      <c r="AM211" s="513"/>
      <c r="AN211" s="513"/>
      <c r="AO211" s="513"/>
      <c r="AP211" s="513"/>
      <c r="AQ211" s="513"/>
      <c r="AR211" s="513"/>
      <c r="AS211" s="513"/>
      <c r="AT211" s="514"/>
      <c r="AU211" s="549"/>
    </row>
    <row r="212" spans="2:47" ht="180" customHeight="1" x14ac:dyDescent="0.25">
      <c r="B212" s="967" t="str">
        <f>'3-IDENTIFICACIÓN DEL RIESGO'!B79</f>
        <v>Gestión Financiera</v>
      </c>
      <c r="C212" s="758">
        <v>69</v>
      </c>
      <c r="D212" s="839" t="str">
        <f>'3-IDENTIFICACIÓN DEL RIESGO'!G79</f>
        <v>Fallas en la constitución de la reserva presupuestal</v>
      </c>
      <c r="E212" s="839" t="str">
        <f>'3-IDENTIFICACIÓN DEL RIESGO'!N79</f>
        <v>Financieros</v>
      </c>
      <c r="F212" s="839" t="str">
        <f>'3-IDENTIFICACIÓN DEL RIESGO'!H79</f>
        <v>Deficiencias en la argumentación para la constitución de la reserva presupuestal.
Falta de conocimiento respecto a la normatividad y exigencias  para la constitución de la reserva presupuestal.
Seguimiento deficiente en la supervisión de la ejecución de los contratos.</v>
      </c>
      <c r="G212" s="839" t="str">
        <f>'3-IDENTIFICACIÓN DEL RIESGO'!L79</f>
        <v>Posible hallazgo administrativo, disciplinario y/o fiscal.
Incumplimiento en las normas contables y presupuestales.
Desarticulación de la planeación de la Entidad.</v>
      </c>
      <c r="H212" s="957" t="str">
        <f>'4-VALORACIÓN DEL RIESGO'!Q78</f>
        <v>Improbable</v>
      </c>
      <c r="I212" s="957" t="str">
        <f>'4-VALORACIÓN DEL RIESGO'!AA78</f>
        <v>Catastrófico</v>
      </c>
      <c r="J212" s="957" t="str">
        <f>'4-VALORACIÓN DEL RIESGO'!AB78</f>
        <v>Extremo</v>
      </c>
      <c r="K212" s="957" t="str">
        <f>'4-VALORACIÓN DEL RIESGO'!AC78</f>
        <v>Reducir</v>
      </c>
      <c r="L212" s="487" t="s">
        <v>446</v>
      </c>
      <c r="M212" s="516" t="str">
        <f>'5-CONTROLES'!M215</f>
        <v xml:space="preserve"> Revisar la solicitud de constitución de reserva presupuestal.</v>
      </c>
      <c r="N212" s="516" t="str">
        <f>'5-CONTROLES'!L215</f>
        <v>Solicitud resuelta.</v>
      </c>
      <c r="O212" s="516" t="str">
        <f>'5-CONTROLES'!G215</f>
        <v>Subdirección Administrativa y Financiera</v>
      </c>
      <c r="P212" s="516" t="str">
        <f>'5-CONTROLES'!H215</f>
        <v>ANUAL</v>
      </c>
      <c r="Q212" s="954" t="s">
        <v>1460</v>
      </c>
      <c r="R212" s="516" t="str">
        <f>'5-CONTROLES'!AC215</f>
        <v>Débil</v>
      </c>
      <c r="S212" s="516" t="str">
        <f>'5-CONTROLES'!AD215</f>
        <v>Fuerte</v>
      </c>
      <c r="T212" s="516" t="str">
        <f>'5-CONTROLES'!AE215</f>
        <v>Débil</v>
      </c>
      <c r="U212" s="839" t="str">
        <f>'5-CONTROLES'!AI215</f>
        <v>Débil</v>
      </c>
      <c r="V212" s="956" t="str">
        <f>'5-CONTROLES'!AM215</f>
        <v>Improbable</v>
      </c>
      <c r="W212" s="956" t="str">
        <f>'5-CONTROLES'!AQ215</f>
        <v>Catastrófico</v>
      </c>
      <c r="X212" s="957" t="str">
        <f>'5-CONTROLES'!AR215</f>
        <v>Extremo</v>
      </c>
      <c r="Y212" s="956" t="str">
        <f>'5-CONTROLES'!AT215</f>
        <v>Reducir</v>
      </c>
      <c r="Z212" s="953" t="s">
        <v>1398</v>
      </c>
      <c r="AA212" s="953" t="s">
        <v>1363</v>
      </c>
      <c r="AB212" s="515" t="s">
        <v>550</v>
      </c>
      <c r="AC212" s="488" t="s">
        <v>1761</v>
      </c>
      <c r="AD212" s="488" t="s">
        <v>2089</v>
      </c>
      <c r="AE212" s="488" t="s">
        <v>1762</v>
      </c>
      <c r="AF212" s="520">
        <v>1</v>
      </c>
      <c r="AG212" s="513"/>
      <c r="AH212" s="513"/>
      <c r="AI212" s="513"/>
      <c r="AJ212" s="513"/>
      <c r="AK212" s="513"/>
      <c r="AL212" s="513"/>
      <c r="AM212" s="513"/>
      <c r="AN212" s="513"/>
      <c r="AO212" s="513"/>
      <c r="AP212" s="513"/>
      <c r="AQ212" s="513">
        <v>1</v>
      </c>
      <c r="AR212" s="513"/>
      <c r="AS212" s="513">
        <f t="shared" si="3"/>
        <v>1</v>
      </c>
      <c r="AT212" s="514" t="s">
        <v>2282</v>
      </c>
      <c r="AU212" s="555" t="s">
        <v>2283</v>
      </c>
    </row>
    <row r="213" spans="2:47" ht="180" hidden="1" customHeight="1" x14ac:dyDescent="0.25">
      <c r="B213" s="967"/>
      <c r="C213" s="758"/>
      <c r="D213" s="839"/>
      <c r="E213" s="839"/>
      <c r="F213" s="839"/>
      <c r="G213" s="839"/>
      <c r="H213" s="957"/>
      <c r="I213" s="957"/>
      <c r="J213" s="957"/>
      <c r="K213" s="957"/>
      <c r="L213" s="487" t="s">
        <v>447</v>
      </c>
      <c r="M213" s="516">
        <f>'5-CONTROLES'!M216</f>
        <v>0</v>
      </c>
      <c r="N213" s="516">
        <f>'5-CONTROLES'!L216</f>
        <v>0</v>
      </c>
      <c r="O213" s="516">
        <f>'5-CONTROLES'!G216</f>
        <v>0</v>
      </c>
      <c r="P213" s="516">
        <f>'5-CONTROLES'!H216</f>
        <v>0</v>
      </c>
      <c r="Q213" s="954"/>
      <c r="R213" s="516" t="str">
        <f>'5-CONTROLES'!AC216</f>
        <v>Débil</v>
      </c>
      <c r="S213" s="516">
        <f>'5-CONTROLES'!AD216</f>
        <v>0</v>
      </c>
      <c r="T213" s="516" t="str">
        <f>'5-CONTROLES'!AE216</f>
        <v>Débil</v>
      </c>
      <c r="U213" s="839"/>
      <c r="V213" s="956"/>
      <c r="W213" s="956"/>
      <c r="X213" s="957"/>
      <c r="Y213" s="956"/>
      <c r="Z213" s="953"/>
      <c r="AA213" s="953"/>
      <c r="AB213" s="515" t="s">
        <v>551</v>
      </c>
      <c r="AC213" s="488"/>
      <c r="AD213" s="488"/>
      <c r="AE213" s="488"/>
      <c r="AF213" s="520"/>
      <c r="AG213" s="513"/>
      <c r="AH213" s="513"/>
      <c r="AI213" s="513"/>
      <c r="AJ213" s="513"/>
      <c r="AK213" s="513"/>
      <c r="AL213" s="513"/>
      <c r="AM213" s="513"/>
      <c r="AN213" s="513"/>
      <c r="AO213" s="513"/>
      <c r="AP213" s="513"/>
      <c r="AQ213" s="513"/>
      <c r="AR213" s="513"/>
      <c r="AS213" s="513"/>
      <c r="AT213" s="514"/>
      <c r="AU213" s="549"/>
    </row>
    <row r="214" spans="2:47" ht="180" hidden="1" customHeight="1" x14ac:dyDescent="0.25">
      <c r="B214" s="967"/>
      <c r="C214" s="758"/>
      <c r="D214" s="839"/>
      <c r="E214" s="839"/>
      <c r="F214" s="839"/>
      <c r="G214" s="839"/>
      <c r="H214" s="957"/>
      <c r="I214" s="957"/>
      <c r="J214" s="957"/>
      <c r="K214" s="957"/>
      <c r="L214" s="487" t="s">
        <v>709</v>
      </c>
      <c r="M214" s="516">
        <f>'5-CONTROLES'!M217</f>
        <v>0</v>
      </c>
      <c r="N214" s="516">
        <f>'5-CONTROLES'!L217</f>
        <v>0</v>
      </c>
      <c r="O214" s="516">
        <f>'5-CONTROLES'!G217</f>
        <v>0</v>
      </c>
      <c r="P214" s="516">
        <f>'5-CONTROLES'!H217</f>
        <v>0</v>
      </c>
      <c r="Q214" s="954"/>
      <c r="R214" s="516" t="str">
        <f>'5-CONTROLES'!AC217</f>
        <v>Débil</v>
      </c>
      <c r="S214" s="516">
        <f>'5-CONTROLES'!AD217</f>
        <v>0</v>
      </c>
      <c r="T214" s="516" t="str">
        <f>'5-CONTROLES'!AE217</f>
        <v>Débil</v>
      </c>
      <c r="U214" s="839"/>
      <c r="V214" s="956"/>
      <c r="W214" s="956"/>
      <c r="X214" s="957"/>
      <c r="Y214" s="956"/>
      <c r="Z214" s="953"/>
      <c r="AA214" s="953"/>
      <c r="AB214" s="515" t="s">
        <v>782</v>
      </c>
      <c r="AC214" s="488"/>
      <c r="AD214" s="488"/>
      <c r="AE214" s="488"/>
      <c r="AF214" s="520"/>
      <c r="AG214" s="513"/>
      <c r="AH214" s="513"/>
      <c r="AI214" s="513"/>
      <c r="AJ214" s="513"/>
      <c r="AK214" s="513"/>
      <c r="AL214" s="513"/>
      <c r="AM214" s="513"/>
      <c r="AN214" s="513"/>
      <c r="AO214" s="513"/>
      <c r="AP214" s="513"/>
      <c r="AQ214" s="513"/>
      <c r="AR214" s="513"/>
      <c r="AS214" s="513"/>
      <c r="AT214" s="514"/>
      <c r="AU214" s="549"/>
    </row>
    <row r="215" spans="2:47" ht="180" customHeight="1" x14ac:dyDescent="0.25">
      <c r="B215" s="967" t="str">
        <f>'3-IDENTIFICACIÓN DEL RIESGO'!B80</f>
        <v>Seguimiento, Evaluación y Mejora</v>
      </c>
      <c r="C215" s="758">
        <v>70</v>
      </c>
      <c r="D215" s="839" t="str">
        <f>'3-IDENTIFICACIÓN DEL RIESGO'!G80</f>
        <v xml:space="preserve">Incumplimiento y no conformidad de reportes e informes de avance de planes de acción y proyectos de inversión </v>
      </c>
      <c r="E215" s="839" t="str">
        <f>'3-IDENTIFICACIÓN DEL RIESGO'!N80</f>
        <v>Operativos</v>
      </c>
      <c r="F215" s="839" t="str">
        <f>'3-IDENTIFICACIÓN DEL RIESGO'!H80</f>
        <v>Base de datos e información sin criterios de calidad
Desconocimiento de tiempos, procedimientos y responsables del proceso de seguimiento y gestión de la información
Omisión de la tarea referente al reporte de ejecución presupuestal y físico de proyectos de inversión, del procedimiento SEYM-P-006 SEGUIMIENTO A LA EJECUCIÓN PRESUPUESTAL Y DE METAS
Desconocimiento de los aplicativos y criterios de registro, diligenciamiento y reporte de información de avance en la ejecución de proyectos de inversión</v>
      </c>
      <c r="G215" s="839" t="str">
        <f>'3-IDENTIFICACIÓN DEL RIESGO'!L80</f>
        <v>Estados de avance o mediciones erróneas 
Incompatibilidad en la información reportada en las diferentes herramientas
Información poco fiable para el desarrollo y desempeño de otros procesos
Incumplimiento de la normativa vigente
Pérdida gradual de credibilidad e imagen</v>
      </c>
      <c r="H215" s="957" t="str">
        <f>'4-VALORACIÓN DEL RIESGO'!Q79</f>
        <v>Probable</v>
      </c>
      <c r="I215" s="957" t="str">
        <f>'4-VALORACIÓN DEL RIESGO'!AA79</f>
        <v>Moderado</v>
      </c>
      <c r="J215" s="957" t="str">
        <f>'4-VALORACIÓN DEL RIESGO'!AB79</f>
        <v>Alto</v>
      </c>
      <c r="K215" s="957" t="str">
        <f>'4-VALORACIÓN DEL RIESGO'!AC79</f>
        <v>Reducir</v>
      </c>
      <c r="L215" s="487" t="s">
        <v>448</v>
      </c>
      <c r="M215" s="516" t="str">
        <f>'5-CONTROLES'!M218</f>
        <v xml:space="preserve">Revisar del reporte de avance </v>
      </c>
      <c r="N215" s="516" t="str">
        <f>'5-CONTROLES'!L218</f>
        <v>Reporte de avances</v>
      </c>
      <c r="O215" s="516" t="str">
        <f>'5-CONTROLES'!G218</f>
        <v>Oficina de Planeación</v>
      </c>
      <c r="P215" s="516" t="str">
        <f>'5-CONTROLES'!H218</f>
        <v>MENSUAL</v>
      </c>
      <c r="Q215" s="954" t="s">
        <v>2032</v>
      </c>
      <c r="R215" s="516" t="str">
        <f>'5-CONTROLES'!AC218</f>
        <v>Débil</v>
      </c>
      <c r="S215" s="516" t="str">
        <f>'5-CONTROLES'!AD218</f>
        <v>Fuerte</v>
      </c>
      <c r="T215" s="516" t="str">
        <f>'5-CONTROLES'!AE218</f>
        <v>Débil</v>
      </c>
      <c r="U215" s="839" t="str">
        <f>'5-CONTROLES'!AI218</f>
        <v>Débil</v>
      </c>
      <c r="V215" s="956" t="str">
        <f>'5-CONTROLES'!AM218</f>
        <v>Probable</v>
      </c>
      <c r="W215" s="956" t="str">
        <f>'5-CONTROLES'!AQ218</f>
        <v>Moderado</v>
      </c>
      <c r="X215" s="957" t="str">
        <f>'5-CONTROLES'!AR218</f>
        <v>Alto</v>
      </c>
      <c r="Y215" s="956" t="str">
        <f>'5-CONTROLES'!AT218</f>
        <v>Reducir</v>
      </c>
      <c r="Z215" s="953" t="s">
        <v>1884</v>
      </c>
      <c r="AA215" s="953" t="s">
        <v>1492</v>
      </c>
      <c r="AB215" s="515" t="s">
        <v>552</v>
      </c>
      <c r="AC215" s="488" t="s">
        <v>1493</v>
      </c>
      <c r="AD215" s="488" t="s">
        <v>716</v>
      </c>
      <c r="AE215" s="488" t="s">
        <v>1494</v>
      </c>
      <c r="AF215" s="520">
        <v>1</v>
      </c>
      <c r="AG215" s="513"/>
      <c r="AH215" s="513"/>
      <c r="AI215" s="513"/>
      <c r="AJ215" s="513"/>
      <c r="AK215" s="513"/>
      <c r="AL215" s="513"/>
      <c r="AM215" s="513"/>
      <c r="AN215" s="513"/>
      <c r="AO215" s="513"/>
      <c r="AP215" s="513"/>
      <c r="AQ215" s="513"/>
      <c r="AR215" s="513"/>
      <c r="AS215" s="513">
        <f t="shared" si="3"/>
        <v>0</v>
      </c>
      <c r="AT215" s="514" t="s">
        <v>2185</v>
      </c>
      <c r="AU215" s="549" t="s">
        <v>2284</v>
      </c>
    </row>
    <row r="216" spans="2:47" ht="180" customHeight="1" x14ac:dyDescent="0.25">
      <c r="B216" s="967"/>
      <c r="C216" s="758"/>
      <c r="D216" s="839"/>
      <c r="E216" s="839"/>
      <c r="F216" s="839"/>
      <c r="G216" s="839"/>
      <c r="H216" s="957"/>
      <c r="I216" s="957"/>
      <c r="J216" s="957"/>
      <c r="K216" s="957"/>
      <c r="L216" s="487" t="s">
        <v>449</v>
      </c>
      <c r="M216" s="516" t="str">
        <f>'5-CONTROLES'!M219</f>
        <v>Verificar el cumplimiento de los
compromisos de la mesa</v>
      </c>
      <c r="N216" s="516" t="str">
        <f>'5-CONTROLES'!L219</f>
        <v>Actas de mesas</v>
      </c>
      <c r="O216" s="516" t="str">
        <f>'5-CONTROLES'!G219</f>
        <v>Oficina de Planeación</v>
      </c>
      <c r="P216" s="516" t="str">
        <f>'5-CONTROLES'!H219</f>
        <v>MENSUAL</v>
      </c>
      <c r="Q216" s="954"/>
      <c r="R216" s="516" t="str">
        <f>'5-CONTROLES'!AC219</f>
        <v>Débil</v>
      </c>
      <c r="S216" s="516" t="str">
        <f>'5-CONTROLES'!AD219</f>
        <v>Fuerte</v>
      </c>
      <c r="T216" s="516" t="str">
        <f>'5-CONTROLES'!AE219</f>
        <v>Débil</v>
      </c>
      <c r="U216" s="839"/>
      <c r="V216" s="956"/>
      <c r="W216" s="956"/>
      <c r="X216" s="957"/>
      <c r="Y216" s="956"/>
      <c r="Z216" s="953"/>
      <c r="AA216" s="953"/>
      <c r="AB216" s="515" t="s">
        <v>553</v>
      </c>
      <c r="AC216" s="488" t="s">
        <v>1885</v>
      </c>
      <c r="AD216" s="488" t="s">
        <v>716</v>
      </c>
      <c r="AE216" s="488" t="s">
        <v>1886</v>
      </c>
      <c r="AF216" s="520">
        <v>12</v>
      </c>
      <c r="AG216" s="513"/>
      <c r="AH216" s="513"/>
      <c r="AI216" s="513"/>
      <c r="AJ216" s="513"/>
      <c r="AK216" s="513"/>
      <c r="AL216" s="513"/>
      <c r="AM216" s="513"/>
      <c r="AN216" s="513"/>
      <c r="AO216" s="513"/>
      <c r="AP216" s="513"/>
      <c r="AQ216" s="513"/>
      <c r="AR216" s="513"/>
      <c r="AS216" s="513">
        <f t="shared" si="3"/>
        <v>0</v>
      </c>
      <c r="AT216" s="522" t="s">
        <v>2185</v>
      </c>
      <c r="AU216" s="550" t="s">
        <v>2285</v>
      </c>
    </row>
    <row r="217" spans="2:47" ht="180" hidden="1" customHeight="1" x14ac:dyDescent="0.25">
      <c r="B217" s="967"/>
      <c r="C217" s="758"/>
      <c r="D217" s="839"/>
      <c r="E217" s="839"/>
      <c r="F217" s="839"/>
      <c r="G217" s="839"/>
      <c r="H217" s="957"/>
      <c r="I217" s="957"/>
      <c r="J217" s="957"/>
      <c r="K217" s="957"/>
      <c r="L217" s="487" t="s">
        <v>710</v>
      </c>
      <c r="M217" s="516">
        <f>'5-CONTROLES'!M220</f>
        <v>0</v>
      </c>
      <c r="N217" s="516">
        <f>'5-CONTROLES'!L220</f>
        <v>0</v>
      </c>
      <c r="O217" s="516">
        <f>'5-CONTROLES'!G220</f>
        <v>0</v>
      </c>
      <c r="P217" s="516">
        <f>'5-CONTROLES'!H220</f>
        <v>0</v>
      </c>
      <c r="Q217" s="954"/>
      <c r="R217" s="516" t="str">
        <f>'5-CONTROLES'!AC220</f>
        <v>Débil</v>
      </c>
      <c r="S217" s="516">
        <f>'5-CONTROLES'!AD220</f>
        <v>0</v>
      </c>
      <c r="T217" s="516" t="str">
        <f>'5-CONTROLES'!AE220</f>
        <v>Débil</v>
      </c>
      <c r="U217" s="839"/>
      <c r="V217" s="956"/>
      <c r="W217" s="956"/>
      <c r="X217" s="957"/>
      <c r="Y217" s="956"/>
      <c r="Z217" s="953"/>
      <c r="AA217" s="953"/>
      <c r="AB217" s="515" t="s">
        <v>783</v>
      </c>
      <c r="AC217" s="488"/>
      <c r="AD217" s="488"/>
      <c r="AE217" s="488"/>
      <c r="AF217" s="520"/>
      <c r="AG217" s="513"/>
      <c r="AH217" s="513"/>
      <c r="AI217" s="513"/>
      <c r="AJ217" s="513"/>
      <c r="AK217" s="513"/>
      <c r="AL217" s="513"/>
      <c r="AM217" s="513"/>
      <c r="AN217" s="513"/>
      <c r="AO217" s="513"/>
      <c r="AP217" s="513"/>
      <c r="AQ217" s="513"/>
      <c r="AR217" s="513"/>
      <c r="AS217" s="513"/>
      <c r="AT217" s="514"/>
      <c r="AU217" s="549"/>
    </row>
    <row r="218" spans="2:47" ht="180" customHeight="1" x14ac:dyDescent="0.25">
      <c r="B218" s="967" t="str">
        <f>'3-IDENTIFICACIÓN DEL RIESGO'!B81</f>
        <v>Seguimiento, Evaluación y Mejora</v>
      </c>
      <c r="C218" s="758">
        <v>71</v>
      </c>
      <c r="D218" s="839" t="str">
        <f>'3-IDENTIFICACIÓN DEL RIESGO'!G81</f>
        <v>Liberación de productos no conformes con los requisitos.</v>
      </c>
      <c r="E218" s="839" t="str">
        <f>'3-IDENTIFICACIÓN DEL RIESGO'!N81</f>
        <v>Satisfacción del cliente</v>
      </c>
      <c r="F218" s="839" t="str">
        <f>'3-IDENTIFICACIÓN DEL RIESGO'!H81</f>
        <v>Desconocimiento de requisitos y/o lineamientos para el desarrollo de productos y/o salidas.
Desconocimiento de cambios normativos.
Ausencia de control en la ejecución de las actividades de los procedimientos.</v>
      </c>
      <c r="G218" s="839" t="str">
        <f>'3-IDENTIFICACIÓN DEL RIESGO'!L81</f>
        <v>Quejas o reclamos.
Reprocesos.</v>
      </c>
      <c r="H218" s="957" t="str">
        <f>'4-VALORACIÓN DEL RIESGO'!Q80</f>
        <v>Casi seguro</v>
      </c>
      <c r="I218" s="957" t="str">
        <f>'4-VALORACIÓN DEL RIESGO'!AA80</f>
        <v>Mayor</v>
      </c>
      <c r="J218" s="957" t="str">
        <f>'4-VALORACIÓN DEL RIESGO'!AB80</f>
        <v>Extremo</v>
      </c>
      <c r="K218" s="957" t="str">
        <f>'4-VALORACIÓN DEL RIESGO'!AC80</f>
        <v>Reducir</v>
      </c>
      <c r="L218" s="487" t="s">
        <v>450</v>
      </c>
      <c r="M218" s="516" t="str">
        <f>'5-CONTROLES'!M221</f>
        <v>Verificar la conformidad de Salidas,
Productos y Servicios</v>
      </c>
      <c r="N218" s="516" t="str">
        <f>'5-CONTROLES'!L221</f>
        <v>Salida o producto corregido y aprobado</v>
      </c>
      <c r="O218" s="516" t="str">
        <f>'5-CONTROLES'!G221</f>
        <v>Oficina de Planeación</v>
      </c>
      <c r="P218" s="516" t="str">
        <f>'5-CONTROLES'!H221</f>
        <v>DIARIO</v>
      </c>
      <c r="Q218" s="954" t="s">
        <v>2032</v>
      </c>
      <c r="R218" s="516" t="str">
        <f>'5-CONTROLES'!AC221</f>
        <v>Fuerte</v>
      </c>
      <c r="S218" s="516" t="str">
        <f>'5-CONTROLES'!AD221</f>
        <v>Fuerte</v>
      </c>
      <c r="T218" s="516" t="str">
        <f>'5-CONTROLES'!AE221</f>
        <v>Fuerte</v>
      </c>
      <c r="U218" s="839" t="str">
        <f>'5-CONTROLES'!AI221</f>
        <v>Fuerte</v>
      </c>
      <c r="V218" s="956" t="str">
        <f>'5-CONTROLES'!AM221</f>
        <v>Posible</v>
      </c>
      <c r="W218" s="956" t="str">
        <f>'5-CONTROLES'!AQ221</f>
        <v>Mayor</v>
      </c>
      <c r="X218" s="957" t="str">
        <f>'5-CONTROLES'!AR221</f>
        <v>Extremo</v>
      </c>
      <c r="Y218" s="956" t="str">
        <f>'5-CONTROLES'!AT221</f>
        <v>Reducir</v>
      </c>
      <c r="Z218" s="953" t="s">
        <v>1763</v>
      </c>
      <c r="AA218" s="953" t="s">
        <v>1764</v>
      </c>
      <c r="AB218" s="515" t="s">
        <v>554</v>
      </c>
      <c r="AC218" s="488" t="s">
        <v>2033</v>
      </c>
      <c r="AD218" s="488" t="s">
        <v>716</v>
      </c>
      <c r="AE218" s="488" t="s">
        <v>1494</v>
      </c>
      <c r="AF218" s="520">
        <v>1</v>
      </c>
      <c r="AG218" s="513"/>
      <c r="AH218" s="513"/>
      <c r="AI218" s="513"/>
      <c r="AJ218" s="513"/>
      <c r="AK218" s="513"/>
      <c r="AL218" s="513"/>
      <c r="AM218" s="513"/>
      <c r="AN218" s="513"/>
      <c r="AO218" s="513"/>
      <c r="AP218" s="513"/>
      <c r="AQ218" s="513">
        <v>1</v>
      </c>
      <c r="AR218" s="513"/>
      <c r="AS218" s="513">
        <f t="shared" si="3"/>
        <v>1</v>
      </c>
      <c r="AT218" s="523" t="s">
        <v>2286</v>
      </c>
      <c r="AU218" s="549" t="s">
        <v>2287</v>
      </c>
    </row>
    <row r="219" spans="2:47" ht="180" hidden="1" customHeight="1" x14ac:dyDescent="0.25">
      <c r="B219" s="967"/>
      <c r="C219" s="758"/>
      <c r="D219" s="839"/>
      <c r="E219" s="839"/>
      <c r="F219" s="839"/>
      <c r="G219" s="839"/>
      <c r="H219" s="957"/>
      <c r="I219" s="957"/>
      <c r="J219" s="957"/>
      <c r="K219" s="957"/>
      <c r="L219" s="487" t="s">
        <v>451</v>
      </c>
      <c r="M219" s="516">
        <f>'5-CONTROLES'!M222</f>
        <v>0</v>
      </c>
      <c r="N219" s="516">
        <f>'5-CONTROLES'!L222</f>
        <v>0</v>
      </c>
      <c r="O219" s="516">
        <f>'5-CONTROLES'!G222</f>
        <v>0</v>
      </c>
      <c r="P219" s="516">
        <f>'5-CONTROLES'!H222</f>
        <v>0</v>
      </c>
      <c r="Q219" s="954"/>
      <c r="R219" s="516" t="str">
        <f>'5-CONTROLES'!AC222</f>
        <v>Débil</v>
      </c>
      <c r="S219" s="516">
        <f>'5-CONTROLES'!AD222</f>
        <v>0</v>
      </c>
      <c r="T219" s="516" t="str">
        <f>'5-CONTROLES'!AE222</f>
        <v>Débil</v>
      </c>
      <c r="U219" s="839"/>
      <c r="V219" s="956"/>
      <c r="W219" s="956"/>
      <c r="X219" s="957"/>
      <c r="Y219" s="956"/>
      <c r="Z219" s="953"/>
      <c r="AA219" s="953"/>
      <c r="AB219" s="515" t="s">
        <v>555</v>
      </c>
      <c r="AC219" s="488"/>
      <c r="AD219" s="488"/>
      <c r="AE219" s="488"/>
      <c r="AF219" s="520"/>
      <c r="AG219" s="513"/>
      <c r="AH219" s="513"/>
      <c r="AI219" s="513"/>
      <c r="AJ219" s="513"/>
      <c r="AK219" s="513"/>
      <c r="AL219" s="513"/>
      <c r="AM219" s="513"/>
      <c r="AN219" s="513"/>
      <c r="AO219" s="513"/>
      <c r="AP219" s="513"/>
      <c r="AQ219" s="513"/>
      <c r="AR219" s="513"/>
      <c r="AS219" s="513"/>
      <c r="AT219" s="514"/>
      <c r="AU219" s="549"/>
    </row>
    <row r="220" spans="2:47" ht="180" hidden="1" customHeight="1" x14ac:dyDescent="0.25">
      <c r="B220" s="967"/>
      <c r="C220" s="758"/>
      <c r="D220" s="839"/>
      <c r="E220" s="839"/>
      <c r="F220" s="839"/>
      <c r="G220" s="839"/>
      <c r="H220" s="957"/>
      <c r="I220" s="957"/>
      <c r="J220" s="957"/>
      <c r="K220" s="957"/>
      <c r="L220" s="487" t="s">
        <v>711</v>
      </c>
      <c r="M220" s="516">
        <f>'5-CONTROLES'!M223</f>
        <v>0</v>
      </c>
      <c r="N220" s="516">
        <f>'5-CONTROLES'!L223</f>
        <v>0</v>
      </c>
      <c r="O220" s="516">
        <f>'5-CONTROLES'!G223</f>
        <v>0</v>
      </c>
      <c r="P220" s="516">
        <f>'5-CONTROLES'!H223</f>
        <v>0</v>
      </c>
      <c r="Q220" s="954"/>
      <c r="R220" s="516" t="str">
        <f>'5-CONTROLES'!AC223</f>
        <v>Débil</v>
      </c>
      <c r="S220" s="516">
        <f>'5-CONTROLES'!AD223</f>
        <v>0</v>
      </c>
      <c r="T220" s="516" t="str">
        <f>'5-CONTROLES'!AE223</f>
        <v>Débil</v>
      </c>
      <c r="U220" s="839"/>
      <c r="V220" s="956"/>
      <c r="W220" s="956"/>
      <c r="X220" s="957"/>
      <c r="Y220" s="956"/>
      <c r="Z220" s="953"/>
      <c r="AA220" s="953"/>
      <c r="AB220" s="515" t="s">
        <v>784</v>
      </c>
      <c r="AC220" s="488"/>
      <c r="AD220" s="488"/>
      <c r="AE220" s="488"/>
      <c r="AF220" s="520"/>
      <c r="AG220" s="513"/>
      <c r="AH220" s="513"/>
      <c r="AI220" s="513"/>
      <c r="AJ220" s="513"/>
      <c r="AK220" s="513"/>
      <c r="AL220" s="513"/>
      <c r="AM220" s="513"/>
      <c r="AN220" s="513"/>
      <c r="AO220" s="513"/>
      <c r="AP220" s="513"/>
      <c r="AQ220" s="513"/>
      <c r="AR220" s="513"/>
      <c r="AS220" s="513"/>
      <c r="AT220" s="514"/>
      <c r="AU220" s="549"/>
    </row>
    <row r="221" spans="2:47" ht="390" customHeight="1" x14ac:dyDescent="0.25">
      <c r="B221" s="967" t="str">
        <f>'3-IDENTIFICACIÓN DEL RIESGO'!B82</f>
        <v>Seguimiento, Evaluación y Mejora</v>
      </c>
      <c r="C221" s="758">
        <v>72</v>
      </c>
      <c r="D221" s="839" t="str">
        <f>'3-IDENTIFICACIÓN DEL RIESGO'!G82</f>
        <v>Incumplimiento del Plan Anual de Auditoría Interna.</v>
      </c>
      <c r="E221" s="839" t="str">
        <f>'3-IDENTIFICACIÓN DEL RIESGO'!N82</f>
        <v>Operativos</v>
      </c>
      <c r="F221" s="839" t="str">
        <f>'3-IDENTIFICACIÓN DEL RIESGO'!H82</f>
        <v>Inexistencia de un cronograma que establezca la periodicidad de las actividades a presentarse.
Falencias en el monitoreo del programa anual de auditoría aprobado.
Insuficiencia en la planeación y priorización de las actividades programadas en el Plan anual de auditoría.
Inobservancia de las normas existentes y/o sus actualizaciones.
Insuficiencia e incompetencia del recurso humano.
Inoportunidad e impertinencia de la información allegada para análisis.
Coyunturas en los procesos de la Entidad que no permitan atender las actividades programadas. 
Fallas en el funcionamiento de los sistemas de información.
Pérdida de información (física/electrónica) durante la ejecución de la actividad.</v>
      </c>
      <c r="G221" s="839" t="str">
        <f>'3-IDENTIFICACIÓN DEL RIESGO'!L82</f>
        <v>Extemporaneidad en la entrega de informes de resultados (actividades de auditoria y seguimiento a la gestión institucional).
No contar con elementos de evaluación sobre el estado de los procesos y dependencias de la entidad.
Afectaciones en la operación y gestión de los procesos de la Agencia.
Impertinencia de los resultados comunicados a las partes interesadas.
Deterioro de la imagen institucional.
Pérdida de credibilidad y confianza de las partes interesadas y organismos de control.</v>
      </c>
      <c r="H221" s="957" t="str">
        <f>'4-VALORACIÓN DEL RIESGO'!Q81</f>
        <v>Posible</v>
      </c>
      <c r="I221" s="957" t="str">
        <f>'4-VALORACIÓN DEL RIESGO'!AA81</f>
        <v>Mayor</v>
      </c>
      <c r="J221" s="957" t="str">
        <f>'4-VALORACIÓN DEL RIESGO'!AB81</f>
        <v>Extremo</v>
      </c>
      <c r="K221" s="957" t="str">
        <f>'4-VALORACIÓN DEL RIESGO'!AC81</f>
        <v>Reducir</v>
      </c>
      <c r="L221" s="487" t="s">
        <v>452</v>
      </c>
      <c r="M221" s="516" t="str">
        <f>'5-CONTROLES'!M224</f>
        <v xml:space="preserve">Aprobar Programa/Plan Anual de Auditoría </v>
      </c>
      <c r="N221" s="516" t="str">
        <f>'5-CONTROLES'!L224</f>
        <v>SEYM-F-005 FORMA PLAN DE AUDITORÍA</v>
      </c>
      <c r="O221" s="516" t="str">
        <f>'5-CONTROLES'!G224</f>
        <v>Oficina de Control Interno</v>
      </c>
      <c r="P221" s="516" t="str">
        <f>'5-CONTROLES'!H224</f>
        <v>ANUAL</v>
      </c>
      <c r="Q221" s="954" t="s">
        <v>2034</v>
      </c>
      <c r="R221" s="516" t="str">
        <f>'5-CONTROLES'!AC224</f>
        <v>Fuerte</v>
      </c>
      <c r="S221" s="516" t="str">
        <f>'5-CONTROLES'!AD224</f>
        <v>Fuerte</v>
      </c>
      <c r="T221" s="516" t="str">
        <f>'5-CONTROLES'!AE224</f>
        <v>Fuerte</v>
      </c>
      <c r="U221" s="839" t="str">
        <f>'5-CONTROLES'!AI224</f>
        <v>Fuerte</v>
      </c>
      <c r="V221" s="956" t="str">
        <f>'5-CONTROLES'!AM224</f>
        <v>Rara Vez</v>
      </c>
      <c r="W221" s="956" t="str">
        <f>'5-CONTROLES'!AQ224</f>
        <v>Mayor</v>
      </c>
      <c r="X221" s="957" t="str">
        <f>'5-CONTROLES'!AR224</f>
        <v>Alto</v>
      </c>
      <c r="Y221" s="956" t="str">
        <f>'5-CONTROLES'!AT224</f>
        <v>Reducir</v>
      </c>
      <c r="Z221" s="953" t="s">
        <v>2036</v>
      </c>
      <c r="AA221" s="953" t="s">
        <v>1917</v>
      </c>
      <c r="AB221" s="515" t="s">
        <v>556</v>
      </c>
      <c r="AC221" s="488" t="s">
        <v>1918</v>
      </c>
      <c r="AD221" s="488" t="s">
        <v>1777</v>
      </c>
      <c r="AE221" s="488" t="s">
        <v>1919</v>
      </c>
      <c r="AF221" s="520">
        <v>1</v>
      </c>
      <c r="AG221" s="513"/>
      <c r="AH221" s="513">
        <v>1</v>
      </c>
      <c r="AI221" s="513"/>
      <c r="AJ221" s="513"/>
      <c r="AK221" s="513"/>
      <c r="AL221" s="513"/>
      <c r="AM221" s="513"/>
      <c r="AN221" s="513"/>
      <c r="AO221" s="513"/>
      <c r="AP221" s="513"/>
      <c r="AQ221" s="513"/>
      <c r="AR221" s="513"/>
      <c r="AS221" s="513">
        <f t="shared" si="3"/>
        <v>1</v>
      </c>
      <c r="AT221" s="514" t="s">
        <v>2288</v>
      </c>
      <c r="AU221" s="549" t="s">
        <v>2289</v>
      </c>
    </row>
    <row r="222" spans="2:47" ht="180" customHeight="1" x14ac:dyDescent="0.25">
      <c r="B222" s="967"/>
      <c r="C222" s="758"/>
      <c r="D222" s="839"/>
      <c r="E222" s="839"/>
      <c r="F222" s="839"/>
      <c r="G222" s="839"/>
      <c r="H222" s="957"/>
      <c r="I222" s="957"/>
      <c r="J222" s="957"/>
      <c r="K222" s="957"/>
      <c r="L222" s="487" t="s">
        <v>453</v>
      </c>
      <c r="M222" s="516" t="str">
        <f>'5-CONTROLES'!M225</f>
        <v xml:space="preserve">Gestionar Programa/Plan de Auditoría </v>
      </c>
      <c r="N222" s="516" t="str">
        <f>'5-CONTROLES'!L225</f>
        <v>SEYM-F-005 FORMA PLAN DE AUDITORÍA</v>
      </c>
      <c r="O222" s="516" t="str">
        <f>'5-CONTROLES'!G225</f>
        <v>Oficina de Control Interno</v>
      </c>
      <c r="P222" s="516" t="str">
        <f>'5-CONTROLES'!H225</f>
        <v>ANUAL</v>
      </c>
      <c r="Q222" s="954"/>
      <c r="R222" s="516" t="str">
        <f>'5-CONTROLES'!AC225</f>
        <v>Fuerte</v>
      </c>
      <c r="S222" s="516" t="str">
        <f>'5-CONTROLES'!AD225</f>
        <v>Fuerte</v>
      </c>
      <c r="T222" s="516" t="str">
        <f>'5-CONTROLES'!AE225</f>
        <v>Fuerte</v>
      </c>
      <c r="U222" s="839"/>
      <c r="V222" s="956"/>
      <c r="W222" s="956"/>
      <c r="X222" s="957"/>
      <c r="Y222" s="956"/>
      <c r="Z222" s="953"/>
      <c r="AA222" s="953"/>
      <c r="AB222" s="515" t="s">
        <v>557</v>
      </c>
      <c r="AC222" s="488" t="s">
        <v>1920</v>
      </c>
      <c r="AD222" s="488" t="s">
        <v>1777</v>
      </c>
      <c r="AE222" s="488" t="s">
        <v>1921</v>
      </c>
      <c r="AF222" s="489">
        <v>1</v>
      </c>
      <c r="AG222" s="521">
        <v>8.3299999999999999E-2</v>
      </c>
      <c r="AH222" s="521">
        <v>8.3299999999999999E-2</v>
      </c>
      <c r="AI222" s="521">
        <v>8.3299999999999999E-2</v>
      </c>
      <c r="AJ222" s="521">
        <v>8.3299999999999999E-2</v>
      </c>
      <c r="AK222" s="521">
        <v>8.3299999999999999E-2</v>
      </c>
      <c r="AL222" s="521">
        <v>8.3299999999999999E-2</v>
      </c>
      <c r="AM222" s="521">
        <v>8.3299999999999999E-2</v>
      </c>
      <c r="AN222" s="521">
        <v>8.3299999999999999E-2</v>
      </c>
      <c r="AO222" s="521">
        <v>8.3299999999999999E-2</v>
      </c>
      <c r="AP222" s="521">
        <v>8.3299999999999999E-2</v>
      </c>
      <c r="AQ222" s="521">
        <v>8.3299999999999999E-2</v>
      </c>
      <c r="AR222" s="521">
        <v>8.3299999999999999E-2</v>
      </c>
      <c r="AS222" s="521">
        <f t="shared" si="3"/>
        <v>0.99960000000000016</v>
      </c>
      <c r="AT222" s="514" t="s">
        <v>2290</v>
      </c>
      <c r="AU222" s="549" t="s">
        <v>2291</v>
      </c>
    </row>
    <row r="223" spans="2:47" ht="180" customHeight="1" x14ac:dyDescent="0.25">
      <c r="B223" s="967"/>
      <c r="C223" s="758"/>
      <c r="D223" s="839"/>
      <c r="E223" s="839"/>
      <c r="F223" s="839"/>
      <c r="G223" s="839"/>
      <c r="H223" s="957"/>
      <c r="I223" s="957"/>
      <c r="J223" s="957"/>
      <c r="K223" s="957"/>
      <c r="L223" s="487" t="s">
        <v>712</v>
      </c>
      <c r="M223" s="516" t="str">
        <f>'5-CONTROLES'!M226</f>
        <v xml:space="preserve">Preparar y comunicar Plan de Auditoría </v>
      </c>
      <c r="N223" s="516" t="str">
        <f>'5-CONTROLES'!L226</f>
        <v>SEYM-F-005 FORMA PLAN DE AUDITORÍA</v>
      </c>
      <c r="O223" s="516" t="str">
        <f>'5-CONTROLES'!G226</f>
        <v>Oficina de Control Interno</v>
      </c>
      <c r="P223" s="516" t="str">
        <f>'5-CONTROLES'!H226</f>
        <v>ANUAL</v>
      </c>
      <c r="Q223" s="954"/>
      <c r="R223" s="516" t="str">
        <f>'5-CONTROLES'!AC226</f>
        <v>Fuerte</v>
      </c>
      <c r="S223" s="516" t="str">
        <f>'5-CONTROLES'!AD226</f>
        <v>Fuerte</v>
      </c>
      <c r="T223" s="516" t="str">
        <f>'5-CONTROLES'!AE226</f>
        <v>Fuerte</v>
      </c>
      <c r="U223" s="839"/>
      <c r="V223" s="956"/>
      <c r="W223" s="956"/>
      <c r="X223" s="957"/>
      <c r="Y223" s="956"/>
      <c r="Z223" s="953"/>
      <c r="AA223" s="953"/>
      <c r="AB223" s="515" t="s">
        <v>785</v>
      </c>
      <c r="AC223" s="488" t="s">
        <v>1922</v>
      </c>
      <c r="AD223" s="488" t="s">
        <v>1777</v>
      </c>
      <c r="AE223" s="488" t="s">
        <v>1923</v>
      </c>
      <c r="AF223" s="489">
        <v>1</v>
      </c>
      <c r="AG223" s="521">
        <v>8.3299999999999999E-2</v>
      </c>
      <c r="AH223" s="521">
        <v>8.3299999999999999E-2</v>
      </c>
      <c r="AI223" s="521">
        <v>8.3299999999999999E-2</v>
      </c>
      <c r="AJ223" s="521">
        <v>8.3299999999999999E-2</v>
      </c>
      <c r="AK223" s="521">
        <v>8.3299999999999999E-2</v>
      </c>
      <c r="AL223" s="521">
        <v>8.3299999999999999E-2</v>
      </c>
      <c r="AM223" s="521">
        <v>8.3299999999999999E-2</v>
      </c>
      <c r="AN223" s="521">
        <v>8.3299999999999999E-2</v>
      </c>
      <c r="AO223" s="521">
        <v>8.3299999999999999E-2</v>
      </c>
      <c r="AP223" s="521">
        <v>8.3299999999999999E-2</v>
      </c>
      <c r="AQ223" s="521">
        <v>8.3299999999999999E-2</v>
      </c>
      <c r="AR223" s="521">
        <v>8.3299999999999999E-2</v>
      </c>
      <c r="AS223" s="521">
        <f t="shared" si="3"/>
        <v>0.99960000000000016</v>
      </c>
      <c r="AT223" s="514" t="s">
        <v>2292</v>
      </c>
      <c r="AU223" s="549" t="s">
        <v>2293</v>
      </c>
    </row>
    <row r="224" spans="2:47" ht="210" customHeight="1" x14ac:dyDescent="0.25">
      <c r="B224" s="967" t="str">
        <f>'3-IDENTIFICACIÓN DEL RIESGO'!B83</f>
        <v>Seguimiento, Evaluación y Mejora</v>
      </c>
      <c r="C224" s="758">
        <v>73</v>
      </c>
      <c r="D224" s="839" t="str">
        <f>'3-IDENTIFICACIÓN DEL RIESGO'!G83</f>
        <v>Incumplimiento en la ejecución del cronograma de monitoreo de los planes de mejoramiento</v>
      </c>
      <c r="E224" s="839" t="str">
        <f>'3-IDENTIFICACIÓN DEL RIESGO'!N83</f>
        <v>Operativos</v>
      </c>
      <c r="F224" s="839" t="str">
        <f>'3-IDENTIFICACIÓN DEL RIESGO'!H83</f>
        <v xml:space="preserve">Insuficiencia del recurso humano asignado a la oficina.
No disponer del recurso humano idóneo para llevar a cabo la evaluación de los planes de mejoramiento.
Inoportunidad e impertinencia de la información suministrada por las dependencias evaluadas.
Coyunturas en los procesos de la entidad que no permitan realizar seguimiento a los planes de mejoramiento establecidos. 
</v>
      </c>
      <c r="G224" s="839" t="str">
        <f>'3-IDENTIFICACIÓN DEL RIESGO'!L83</f>
        <v xml:space="preserve">Incumplimiento en la ejecución oportuna de los planes de mejoramiento, por parte de las dependencias responsables.
Incumplimiento del plan anual de auditorías aprobado y del indicador de gestión asociado.
Afectaciones en la operación y gestión de los procesos de la Agencia.
Incumplimiento en las metas de la Entidad.
Sanciones para la entidad y/o servidores públicos.
Deterioro de la imagen institucional.
</v>
      </c>
      <c r="H224" s="957" t="str">
        <f>'4-VALORACIÓN DEL RIESGO'!Q82</f>
        <v>Posible</v>
      </c>
      <c r="I224" s="957" t="str">
        <f>'4-VALORACIÓN DEL RIESGO'!AA82</f>
        <v>Mayor</v>
      </c>
      <c r="J224" s="957" t="str">
        <f>'4-VALORACIÓN DEL RIESGO'!AB82</f>
        <v>Extremo</v>
      </c>
      <c r="K224" s="957" t="str">
        <f>'4-VALORACIÓN DEL RIESGO'!AC82</f>
        <v>Reducir</v>
      </c>
      <c r="L224" s="487" t="s">
        <v>454</v>
      </c>
      <c r="M224" s="516" t="str">
        <f>'5-CONTROLES'!M227</f>
        <v>Seguimiento a la ejecución del cronograma de monitoreo de los Planes de Mejoramiento.</v>
      </c>
      <c r="N224" s="516" t="str">
        <f>'5-CONTROLES'!L227</f>
        <v>Informe de seguimiento al cronograma</v>
      </c>
      <c r="O224" s="516" t="str">
        <f>'5-CONTROLES'!G227</f>
        <v>Oficina de Control Interno</v>
      </c>
      <c r="P224" s="516" t="str">
        <f>'5-CONTROLES'!H227</f>
        <v>ANUAL</v>
      </c>
      <c r="Q224" s="954" t="s">
        <v>1924</v>
      </c>
      <c r="R224" s="516" t="str">
        <f>'5-CONTROLES'!AC227</f>
        <v>Débil</v>
      </c>
      <c r="S224" s="516" t="str">
        <f>'5-CONTROLES'!AD227</f>
        <v>Fuerte</v>
      </c>
      <c r="T224" s="516" t="str">
        <f>'5-CONTROLES'!AE227</f>
        <v>Débil</v>
      </c>
      <c r="U224" s="839" t="str">
        <f>'5-CONTROLES'!AI227</f>
        <v>Débil</v>
      </c>
      <c r="V224" s="956" t="str">
        <f>'5-CONTROLES'!AM227</f>
        <v>Posible</v>
      </c>
      <c r="W224" s="956" t="str">
        <f>'5-CONTROLES'!AQ227</f>
        <v>Mayor</v>
      </c>
      <c r="X224" s="957" t="str">
        <f>'5-CONTROLES'!AR227</f>
        <v>Extremo</v>
      </c>
      <c r="Y224" s="956" t="str">
        <f>'5-CONTROLES'!AT227</f>
        <v>Reducir</v>
      </c>
      <c r="Z224" s="953" t="s">
        <v>1925</v>
      </c>
      <c r="AA224" s="953" t="s">
        <v>1926</v>
      </c>
      <c r="AB224" s="515" t="s">
        <v>558</v>
      </c>
      <c r="AC224" s="488" t="s">
        <v>1927</v>
      </c>
      <c r="AD224" s="488" t="s">
        <v>1777</v>
      </c>
      <c r="AE224" s="488" t="s">
        <v>1928</v>
      </c>
      <c r="AF224" s="520">
        <v>1</v>
      </c>
      <c r="AG224" s="513"/>
      <c r="AH224" s="513"/>
      <c r="AI224" s="513"/>
      <c r="AJ224" s="513"/>
      <c r="AK224" s="513"/>
      <c r="AL224" s="513"/>
      <c r="AM224" s="513"/>
      <c r="AN224" s="513"/>
      <c r="AO224" s="513">
        <v>1</v>
      </c>
      <c r="AP224" s="513">
        <v>1</v>
      </c>
      <c r="AQ224" s="513">
        <v>1</v>
      </c>
      <c r="AR224" s="513">
        <v>1</v>
      </c>
      <c r="AS224" s="513">
        <f t="shared" si="3"/>
        <v>4</v>
      </c>
      <c r="AT224" s="514" t="s">
        <v>2294</v>
      </c>
      <c r="AU224" s="549" t="s">
        <v>2295</v>
      </c>
    </row>
    <row r="225" spans="2:47" ht="180" hidden="1" customHeight="1" x14ac:dyDescent="0.25">
      <c r="B225" s="967"/>
      <c r="C225" s="758"/>
      <c r="D225" s="839"/>
      <c r="E225" s="839"/>
      <c r="F225" s="839"/>
      <c r="G225" s="839"/>
      <c r="H225" s="957"/>
      <c r="I225" s="957"/>
      <c r="J225" s="957"/>
      <c r="K225" s="957"/>
      <c r="L225" s="487" t="s">
        <v>455</v>
      </c>
      <c r="M225" s="516">
        <f>'5-CONTROLES'!M228</f>
        <v>0</v>
      </c>
      <c r="N225" s="516">
        <f>'5-CONTROLES'!L228</f>
        <v>0</v>
      </c>
      <c r="O225" s="516">
        <f>'5-CONTROLES'!G228</f>
        <v>0</v>
      </c>
      <c r="P225" s="516">
        <f>'5-CONTROLES'!H228</f>
        <v>0</v>
      </c>
      <c r="Q225" s="954"/>
      <c r="R225" s="516" t="str">
        <f>'5-CONTROLES'!AC228</f>
        <v>Débil</v>
      </c>
      <c r="S225" s="516">
        <f>'5-CONTROLES'!AD228</f>
        <v>0</v>
      </c>
      <c r="T225" s="516" t="str">
        <f>'5-CONTROLES'!AE228</f>
        <v>Débil</v>
      </c>
      <c r="U225" s="839"/>
      <c r="V225" s="956"/>
      <c r="W225" s="956"/>
      <c r="X225" s="957"/>
      <c r="Y225" s="956"/>
      <c r="Z225" s="953"/>
      <c r="AA225" s="953"/>
      <c r="AB225" s="515" t="s">
        <v>559</v>
      </c>
      <c r="AC225" s="488" t="s">
        <v>1929</v>
      </c>
      <c r="AD225" s="488" t="s">
        <v>1777</v>
      </c>
      <c r="AE225" s="488" t="s">
        <v>1930</v>
      </c>
      <c r="AF225" s="520">
        <v>1</v>
      </c>
      <c r="AG225" s="513"/>
      <c r="AH225" s="513"/>
      <c r="AI225" s="513"/>
      <c r="AJ225" s="513"/>
      <c r="AK225" s="513"/>
      <c r="AL225" s="513"/>
      <c r="AM225" s="513"/>
      <c r="AN225" s="513"/>
      <c r="AO225" s="513"/>
      <c r="AP225" s="513">
        <v>1</v>
      </c>
      <c r="AQ225" s="513"/>
      <c r="AR225" s="513"/>
      <c r="AS225" s="513">
        <f t="shared" si="3"/>
        <v>1</v>
      </c>
      <c r="AT225" s="514" t="s">
        <v>2296</v>
      </c>
      <c r="AU225" s="549" t="s">
        <v>2297</v>
      </c>
    </row>
    <row r="226" spans="2:47" ht="330" hidden="1" customHeight="1" x14ac:dyDescent="0.25">
      <c r="B226" s="967"/>
      <c r="C226" s="758"/>
      <c r="D226" s="839"/>
      <c r="E226" s="839"/>
      <c r="F226" s="839"/>
      <c r="G226" s="839"/>
      <c r="H226" s="957"/>
      <c r="I226" s="957"/>
      <c r="J226" s="957"/>
      <c r="K226" s="957"/>
      <c r="L226" s="487" t="s">
        <v>713</v>
      </c>
      <c r="M226" s="516">
        <f>'5-CONTROLES'!M229</f>
        <v>0</v>
      </c>
      <c r="N226" s="516">
        <f>'5-CONTROLES'!L229</f>
        <v>0</v>
      </c>
      <c r="O226" s="516">
        <f>'5-CONTROLES'!G229</f>
        <v>0</v>
      </c>
      <c r="P226" s="516">
        <f>'5-CONTROLES'!H229</f>
        <v>0</v>
      </c>
      <c r="Q226" s="954"/>
      <c r="R226" s="516" t="str">
        <f>'5-CONTROLES'!AC229</f>
        <v>Débil</v>
      </c>
      <c r="S226" s="516">
        <f>'5-CONTROLES'!AD229</f>
        <v>0</v>
      </c>
      <c r="T226" s="516" t="str">
        <f>'5-CONTROLES'!AE229</f>
        <v>Débil</v>
      </c>
      <c r="U226" s="839"/>
      <c r="V226" s="956"/>
      <c r="W226" s="956"/>
      <c r="X226" s="957"/>
      <c r="Y226" s="956"/>
      <c r="Z226" s="953"/>
      <c r="AA226" s="953"/>
      <c r="AB226" s="515" t="s">
        <v>786</v>
      </c>
      <c r="AC226" s="488" t="s">
        <v>1931</v>
      </c>
      <c r="AD226" s="488" t="s">
        <v>1777</v>
      </c>
      <c r="AE226" s="488" t="s">
        <v>1932</v>
      </c>
      <c r="AF226" s="520">
        <v>1</v>
      </c>
      <c r="AG226" s="513"/>
      <c r="AH226" s="513">
        <v>1</v>
      </c>
      <c r="AI226" s="513"/>
      <c r="AJ226" s="513">
        <v>1</v>
      </c>
      <c r="AK226" s="513"/>
      <c r="AL226" s="513"/>
      <c r="AM226" s="513">
        <v>1</v>
      </c>
      <c r="AN226" s="513"/>
      <c r="AO226" s="513"/>
      <c r="AP226" s="513">
        <v>1</v>
      </c>
      <c r="AQ226" s="513"/>
      <c r="AR226" s="513"/>
      <c r="AS226" s="513">
        <f t="shared" si="3"/>
        <v>4</v>
      </c>
      <c r="AT226" s="514" t="s">
        <v>2298</v>
      </c>
      <c r="AU226" s="549" t="s">
        <v>2299</v>
      </c>
    </row>
    <row r="227" spans="2:47" ht="180" customHeight="1" x14ac:dyDescent="0.25">
      <c r="B227" s="967" t="str">
        <f>'3-IDENTIFICACIÓN DEL RIESGO'!B84</f>
        <v>Seguimiento, Evaluación y Mejora</v>
      </c>
      <c r="C227" s="758">
        <v>74</v>
      </c>
      <c r="D227" s="839" t="str">
        <f>'3-IDENTIFICACIÓN DEL RIESGO'!G84</f>
        <v>Incumplimiento en la ejecución de los planes y proyectos Institucionales.</v>
      </c>
      <c r="E227" s="839" t="str">
        <f>'3-IDENTIFICACIÓN DEL RIESGO'!N84</f>
        <v>Estratégicos</v>
      </c>
      <c r="F227" s="839" t="str">
        <f>'3-IDENTIFICACIÓN DEL RIESGO'!H84</f>
        <v>Desconocimiento de las necesidades de los grupos de interés
Inexistencia del plan de acción para el desarrollo de herramientas y/o instrumentos
Recursos físicos, humanos, técnicos, tecnológicos o financieros insuficientes para el desarrollo del portafolio de productos y/o servicios 
Inadecuada articulación entre procesos misionales
No se tiene  en cuenta la interoperación con otras entidades y los tiempos para la ejecución de actividades y cumplimiento de los tiempos de entrega de los productos</v>
      </c>
      <c r="G227" s="839" t="str">
        <f>'3-IDENTIFICACIÓN DEL RIESGO'!L84</f>
        <v xml:space="preserve">Diseño inoportuno de herramientas, instrumentos o modelos de operación para la gestión
Retrasos en la entrega de productos y o servicios
Incumplimiento del cronograma de ejecución de acuerdo a la programación de metas 
Incumplimiento de acuerdos a nivel de servicios
Falencia de atención a los grupos de interés </v>
      </c>
      <c r="H227" s="957" t="str">
        <f>'4-VALORACIÓN DEL RIESGO'!Q83</f>
        <v>Probable</v>
      </c>
      <c r="I227" s="957" t="str">
        <f>'4-VALORACIÓN DEL RIESGO'!AA83</f>
        <v>Catastrófico</v>
      </c>
      <c r="J227" s="957" t="str">
        <f>'4-VALORACIÓN DEL RIESGO'!AB83</f>
        <v>Extremo</v>
      </c>
      <c r="K227" s="957" t="str">
        <f>'4-VALORACIÓN DEL RIESGO'!AC83</f>
        <v>Reducir</v>
      </c>
      <c r="L227" s="487" t="s">
        <v>456</v>
      </c>
      <c r="M227" s="516" t="str">
        <f>'5-CONTROLES'!M230</f>
        <v>Auto controlar desempeño y tendencias</v>
      </c>
      <c r="N227" s="516" t="str">
        <f>'5-CONTROLES'!L230</f>
        <v>Acta de reunión o listado de asistencia.</v>
      </c>
      <c r="O227" s="516" t="str">
        <f>'5-CONTROLES'!G230</f>
        <v>Secretaría General
Directores
Subdirectores
Jefes de Oficinas</v>
      </c>
      <c r="P227" s="516" t="str">
        <f>'5-CONTROLES'!H230</f>
        <v>MENSUAL</v>
      </c>
      <c r="Q227" s="954" t="s">
        <v>1505</v>
      </c>
      <c r="R227" s="516" t="str">
        <f>'5-CONTROLES'!AC230</f>
        <v>Débil</v>
      </c>
      <c r="S227" s="516" t="str">
        <f>'5-CONTROLES'!AD230</f>
        <v>Débil</v>
      </c>
      <c r="T227" s="516" t="str">
        <f>'5-CONTROLES'!AE230</f>
        <v>Débil</v>
      </c>
      <c r="U227" s="839" t="str">
        <f>'5-CONTROLES'!AI230</f>
        <v>Débil</v>
      </c>
      <c r="V227" s="956" t="str">
        <f>'5-CONTROLES'!AM230</f>
        <v>Probable</v>
      </c>
      <c r="W227" s="956" t="str">
        <f>'5-CONTROLES'!AQ230</f>
        <v>Catastrófico</v>
      </c>
      <c r="X227" s="957" t="str">
        <f>'5-CONTROLES'!AR230</f>
        <v>Extremo</v>
      </c>
      <c r="Y227" s="956" t="str">
        <f>'5-CONTROLES'!AT230</f>
        <v>Reducir</v>
      </c>
      <c r="Z227" s="953" t="s">
        <v>1506</v>
      </c>
      <c r="AA227" s="953" t="s">
        <v>1507</v>
      </c>
      <c r="AB227" s="515" t="s">
        <v>560</v>
      </c>
      <c r="AC227" s="488" t="s">
        <v>1508</v>
      </c>
      <c r="AD227" s="488" t="s">
        <v>716</v>
      </c>
      <c r="AE227" s="488" t="s">
        <v>1509</v>
      </c>
      <c r="AF227" s="520">
        <v>8</v>
      </c>
      <c r="AG227" s="513"/>
      <c r="AH227" s="513"/>
      <c r="AI227" s="513"/>
      <c r="AJ227" s="513">
        <v>1</v>
      </c>
      <c r="AK227" s="513">
        <v>1</v>
      </c>
      <c r="AL227" s="513">
        <v>1</v>
      </c>
      <c r="AM227" s="513">
        <v>1</v>
      </c>
      <c r="AN227" s="513">
        <v>1</v>
      </c>
      <c r="AO227" s="513">
        <v>1</v>
      </c>
      <c r="AP227" s="513">
        <v>1</v>
      </c>
      <c r="AQ227" s="513">
        <v>1</v>
      </c>
      <c r="AR227" s="513"/>
      <c r="AS227" s="513">
        <f t="shared" si="3"/>
        <v>8</v>
      </c>
      <c r="AT227" s="514" t="s">
        <v>2300</v>
      </c>
      <c r="AU227" s="549" t="s">
        <v>2301</v>
      </c>
    </row>
    <row r="228" spans="2:47" ht="180" customHeight="1" thickBot="1" x14ac:dyDescent="0.3">
      <c r="B228" s="967"/>
      <c r="C228" s="758"/>
      <c r="D228" s="839"/>
      <c r="E228" s="839"/>
      <c r="F228" s="839"/>
      <c r="G228" s="839"/>
      <c r="H228" s="957"/>
      <c r="I228" s="957"/>
      <c r="J228" s="957"/>
      <c r="K228" s="957"/>
      <c r="L228" s="487" t="s">
        <v>457</v>
      </c>
      <c r="M228" s="516" t="str">
        <f>'5-CONTROLES'!M231</f>
        <v>Analizar datos de Indicadores</v>
      </c>
      <c r="N228" s="516" t="str">
        <f>'5-CONTROLES'!L231</f>
        <v xml:space="preserve">Cuadro e control de indicadores, comunicaciones </v>
      </c>
      <c r="O228" s="516" t="str">
        <f>'5-CONTROLES'!G231</f>
        <v>Oficina de Planeación</v>
      </c>
      <c r="P228" s="516" t="str">
        <f>'5-CONTROLES'!H231</f>
        <v>MENSUAL</v>
      </c>
      <c r="Q228" s="954"/>
      <c r="R228" s="516" t="str">
        <f>'5-CONTROLES'!AC231</f>
        <v>Débil</v>
      </c>
      <c r="S228" s="516" t="str">
        <f>'5-CONTROLES'!AD231</f>
        <v>Fuerte</v>
      </c>
      <c r="T228" s="516" t="str">
        <f>'5-CONTROLES'!AE231</f>
        <v>Débil</v>
      </c>
      <c r="U228" s="839"/>
      <c r="V228" s="956"/>
      <c r="W228" s="956"/>
      <c r="X228" s="957"/>
      <c r="Y228" s="956"/>
      <c r="Z228" s="953"/>
      <c r="AA228" s="953"/>
      <c r="AB228" s="515" t="s">
        <v>561</v>
      </c>
      <c r="AC228" s="488"/>
      <c r="AD228" s="488"/>
      <c r="AE228" s="488"/>
      <c r="AF228" s="520"/>
      <c r="AG228" s="513"/>
      <c r="AH228" s="513"/>
      <c r="AI228" s="513"/>
      <c r="AJ228" s="513"/>
      <c r="AK228" s="513"/>
      <c r="AL228" s="513"/>
      <c r="AM228" s="513"/>
      <c r="AN228" s="513"/>
      <c r="AO228" s="513"/>
      <c r="AP228" s="513"/>
      <c r="AQ228" s="513"/>
      <c r="AR228" s="513"/>
      <c r="AS228" s="513"/>
      <c r="AT228" s="514"/>
      <c r="AU228" s="549"/>
    </row>
    <row r="229" spans="2:47" ht="15.75" hidden="1" x14ac:dyDescent="0.25">
      <c r="B229" s="967"/>
      <c r="C229" s="758"/>
      <c r="D229" s="839"/>
      <c r="E229" s="839"/>
      <c r="F229" s="839"/>
      <c r="G229" s="839"/>
      <c r="H229" s="957"/>
      <c r="I229" s="957"/>
      <c r="J229" s="957"/>
      <c r="K229" s="957"/>
      <c r="L229" s="487" t="s">
        <v>714</v>
      </c>
      <c r="M229" s="516">
        <f>'5-CONTROLES'!M232</f>
        <v>0</v>
      </c>
      <c r="N229" s="516">
        <f>'5-CONTROLES'!L232</f>
        <v>0</v>
      </c>
      <c r="O229" s="516">
        <f>'5-CONTROLES'!G232</f>
        <v>0</v>
      </c>
      <c r="P229" s="516">
        <f>'5-CONTROLES'!H232</f>
        <v>0</v>
      </c>
      <c r="Q229" s="954"/>
      <c r="R229" s="516" t="str">
        <f>'5-CONTROLES'!AC232</f>
        <v>Débil</v>
      </c>
      <c r="S229" s="516">
        <f>'5-CONTROLES'!AD232</f>
        <v>0</v>
      </c>
      <c r="T229" s="516" t="str">
        <f>'5-CONTROLES'!AE232</f>
        <v>Débil</v>
      </c>
      <c r="U229" s="839"/>
      <c r="V229" s="956"/>
      <c r="W229" s="956"/>
      <c r="X229" s="957"/>
      <c r="Y229" s="956"/>
      <c r="Z229" s="953"/>
      <c r="AA229" s="953"/>
      <c r="AB229" s="515" t="s">
        <v>787</v>
      </c>
      <c r="AC229" s="488"/>
      <c r="AD229" s="488"/>
      <c r="AE229" s="488"/>
      <c r="AF229" s="520"/>
      <c r="AG229" s="513"/>
      <c r="AH229" s="513"/>
      <c r="AI229" s="513"/>
      <c r="AJ229" s="513"/>
      <c r="AK229" s="513"/>
      <c r="AL229" s="513"/>
      <c r="AM229" s="513"/>
      <c r="AN229" s="513"/>
      <c r="AO229" s="513"/>
      <c r="AP229" s="513"/>
      <c r="AQ229" s="513"/>
      <c r="AR229" s="513"/>
      <c r="AS229" s="513"/>
      <c r="AT229" s="514"/>
      <c r="AU229" s="549"/>
    </row>
    <row r="230" spans="2:47" ht="15.75" hidden="1" x14ac:dyDescent="0.25">
      <c r="B230" s="967">
        <f>'3-IDENTIFICACIÓN DEL RIESGO'!B85</f>
        <v>0</v>
      </c>
      <c r="C230" s="758">
        <v>75</v>
      </c>
      <c r="D230" s="839">
        <f>'3-IDENTIFICACIÓN DEL RIESGO'!G85</f>
        <v>0</v>
      </c>
      <c r="E230" s="839">
        <f>'3-IDENTIFICACIÓN DEL RIESGO'!N85</f>
        <v>0</v>
      </c>
      <c r="F230" s="839">
        <f>'3-IDENTIFICACIÓN DEL RIESGO'!H85</f>
        <v>0</v>
      </c>
      <c r="G230" s="839">
        <f>'3-IDENTIFICACIÓN DEL RIESGO'!L85</f>
        <v>0</v>
      </c>
      <c r="H230" s="957" t="e">
        <f>'4-VALORACIÓN DEL RIESGO'!Q84</f>
        <v>#DIV/0!</v>
      </c>
      <c r="I230" s="957" t="e">
        <f>'4-VALORACIÓN DEL RIESGO'!AA84</f>
        <v>#DIV/0!</v>
      </c>
      <c r="J230" s="957" t="e">
        <f>'4-VALORACIÓN DEL RIESGO'!AB84</f>
        <v>#DIV/0!</v>
      </c>
      <c r="K230" s="957">
        <f>'4-VALORACIÓN DEL RIESGO'!AC84</f>
        <v>0</v>
      </c>
      <c r="L230" s="487" t="s">
        <v>458</v>
      </c>
      <c r="M230" s="516">
        <f>'5-CONTROLES'!M233</f>
        <v>0</v>
      </c>
      <c r="N230" s="516">
        <f>'5-CONTROLES'!L233</f>
        <v>0</v>
      </c>
      <c r="O230" s="516">
        <f>'5-CONTROLES'!G233</f>
        <v>0</v>
      </c>
      <c r="P230" s="516">
        <f>'5-CONTROLES'!H233</f>
        <v>0</v>
      </c>
      <c r="Q230" s="520"/>
      <c r="R230" s="516" t="str">
        <f>'5-CONTROLES'!AC233</f>
        <v>Débil</v>
      </c>
      <c r="S230" s="516">
        <f>'5-CONTROLES'!AD233</f>
        <v>0</v>
      </c>
      <c r="T230" s="516" t="str">
        <f>'5-CONTROLES'!AE233</f>
        <v>Débil</v>
      </c>
      <c r="U230" s="839" t="e">
        <f>'5-CONTROLES'!AI233</f>
        <v>#DIV/0!</v>
      </c>
      <c r="V230" s="956" t="e">
        <f>'5-CONTROLES'!AM233</f>
        <v>#DIV/0!</v>
      </c>
      <c r="W230" s="956" t="e">
        <f>'5-CONTROLES'!AQ233</f>
        <v>#DIV/0!</v>
      </c>
      <c r="X230" s="957" t="e">
        <f>'5-CONTROLES'!AR233</f>
        <v>#DIV/0!</v>
      </c>
      <c r="Y230" s="956">
        <f>'5-CONTROLES'!AT233</f>
        <v>0</v>
      </c>
      <c r="Z230" s="519"/>
      <c r="AA230" s="519"/>
      <c r="AB230" s="515" t="s">
        <v>562</v>
      </c>
      <c r="AC230" s="520"/>
      <c r="AD230" s="488"/>
      <c r="AE230" s="488"/>
      <c r="AF230" s="520"/>
      <c r="AG230" s="513"/>
      <c r="AH230" s="513"/>
      <c r="AI230" s="513"/>
      <c r="AJ230" s="513"/>
      <c r="AK230" s="513"/>
      <c r="AL230" s="513"/>
      <c r="AM230" s="513"/>
      <c r="AN230" s="513"/>
      <c r="AO230" s="513"/>
      <c r="AP230" s="513"/>
      <c r="AQ230" s="513"/>
      <c r="AR230" s="513"/>
      <c r="AS230" s="513"/>
      <c r="AT230" s="514"/>
      <c r="AU230" s="549"/>
    </row>
    <row r="231" spans="2:47" ht="15.75" hidden="1" x14ac:dyDescent="0.25">
      <c r="B231" s="967"/>
      <c r="C231" s="758"/>
      <c r="D231" s="839"/>
      <c r="E231" s="839"/>
      <c r="F231" s="839"/>
      <c r="G231" s="839"/>
      <c r="H231" s="957"/>
      <c r="I231" s="957"/>
      <c r="J231" s="957"/>
      <c r="K231" s="957"/>
      <c r="L231" s="487" t="s">
        <v>459</v>
      </c>
      <c r="M231" s="516">
        <f>'5-CONTROLES'!M234</f>
        <v>0</v>
      </c>
      <c r="N231" s="516">
        <f>'5-CONTROLES'!L234</f>
        <v>0</v>
      </c>
      <c r="O231" s="516">
        <f>'5-CONTROLES'!G234</f>
        <v>0</v>
      </c>
      <c r="P231" s="516">
        <f>'5-CONTROLES'!H234</f>
        <v>0</v>
      </c>
      <c r="Q231" s="520"/>
      <c r="R231" s="516" t="str">
        <f>'5-CONTROLES'!AC234</f>
        <v>Débil</v>
      </c>
      <c r="S231" s="516">
        <f>'5-CONTROLES'!AD234</f>
        <v>0</v>
      </c>
      <c r="T231" s="516" t="str">
        <f>'5-CONTROLES'!AE234</f>
        <v>Débil</v>
      </c>
      <c r="U231" s="839"/>
      <c r="V231" s="956"/>
      <c r="W231" s="956"/>
      <c r="X231" s="957"/>
      <c r="Y231" s="956"/>
      <c r="Z231" s="519"/>
      <c r="AA231" s="519"/>
      <c r="AB231" s="515" t="s">
        <v>563</v>
      </c>
      <c r="AC231" s="520"/>
      <c r="AD231" s="488"/>
      <c r="AE231" s="488"/>
      <c r="AF231" s="520"/>
      <c r="AG231" s="513"/>
      <c r="AH231" s="513"/>
      <c r="AI231" s="513"/>
      <c r="AJ231" s="513"/>
      <c r="AK231" s="513"/>
      <c r="AL231" s="513"/>
      <c r="AM231" s="513"/>
      <c r="AN231" s="513"/>
      <c r="AO231" s="513"/>
      <c r="AP231" s="513"/>
      <c r="AQ231" s="513"/>
      <c r="AR231" s="513"/>
      <c r="AS231" s="513"/>
      <c r="AT231" s="514"/>
      <c r="AU231" s="549"/>
    </row>
    <row r="232" spans="2:47" ht="16.5" hidden="1" thickBot="1" x14ac:dyDescent="0.3">
      <c r="B232" s="975"/>
      <c r="C232" s="971"/>
      <c r="D232" s="972"/>
      <c r="E232" s="972"/>
      <c r="F232" s="972"/>
      <c r="G232" s="972"/>
      <c r="H232" s="973"/>
      <c r="I232" s="973"/>
      <c r="J232" s="973"/>
      <c r="K232" s="973"/>
      <c r="L232" s="556" t="s">
        <v>715</v>
      </c>
      <c r="M232" s="557">
        <f>'5-CONTROLES'!M235</f>
        <v>0</v>
      </c>
      <c r="N232" s="557">
        <f>'5-CONTROLES'!L235</f>
        <v>0</v>
      </c>
      <c r="O232" s="557">
        <f>'5-CONTROLES'!G235</f>
        <v>0</v>
      </c>
      <c r="P232" s="557">
        <f>'5-CONTROLES'!H235</f>
        <v>0</v>
      </c>
      <c r="Q232" s="558"/>
      <c r="R232" s="557" t="str">
        <f>'5-CONTROLES'!AC235</f>
        <v>Débil</v>
      </c>
      <c r="S232" s="557">
        <f>'5-CONTROLES'!AD235</f>
        <v>0</v>
      </c>
      <c r="T232" s="557" t="str">
        <f>'5-CONTROLES'!AE235</f>
        <v>Débil</v>
      </c>
      <c r="U232" s="972"/>
      <c r="V232" s="974"/>
      <c r="W232" s="974"/>
      <c r="X232" s="973"/>
      <c r="Y232" s="974"/>
      <c r="Z232" s="559"/>
      <c r="AA232" s="559"/>
      <c r="AB232" s="185" t="s">
        <v>788</v>
      </c>
      <c r="AC232" s="558"/>
      <c r="AD232" s="560"/>
      <c r="AE232" s="560"/>
      <c r="AF232" s="558"/>
      <c r="AG232" s="288"/>
      <c r="AH232" s="288"/>
      <c r="AI232" s="288"/>
      <c r="AJ232" s="288"/>
      <c r="AK232" s="288"/>
      <c r="AL232" s="288"/>
      <c r="AM232" s="288"/>
      <c r="AN232" s="288"/>
      <c r="AO232" s="288"/>
      <c r="AP232" s="288"/>
      <c r="AQ232" s="288"/>
      <c r="AR232" s="288"/>
      <c r="AS232" s="288"/>
      <c r="AT232" s="561"/>
      <c r="AU232" s="562"/>
    </row>
    <row r="233" spans="2:47" ht="27.75" customHeight="1" x14ac:dyDescent="0.25">
      <c r="B233" s="981"/>
      <c r="C233" s="982"/>
      <c r="D233" s="982"/>
      <c r="E233" s="982"/>
      <c r="F233" s="982"/>
      <c r="G233" s="982"/>
      <c r="H233" s="982"/>
      <c r="I233" s="982"/>
      <c r="J233" s="982"/>
      <c r="K233" s="982"/>
      <c r="L233" s="982"/>
      <c r="M233" s="982"/>
      <c r="N233" s="982"/>
      <c r="O233" s="982"/>
      <c r="P233" s="982"/>
      <c r="Q233" s="982"/>
      <c r="R233" s="982"/>
      <c r="S233" s="982"/>
      <c r="T233" s="982"/>
      <c r="U233" s="982"/>
      <c r="V233" s="982"/>
      <c r="W233" s="982"/>
      <c r="X233" s="982"/>
      <c r="Y233" s="982"/>
      <c r="Z233" s="982"/>
      <c r="AA233" s="982"/>
      <c r="AB233" s="982"/>
      <c r="AC233" s="982"/>
      <c r="AD233" s="982"/>
      <c r="AE233" s="982"/>
      <c r="AF233" s="982"/>
      <c r="AG233" s="982"/>
      <c r="AH233" s="982"/>
      <c r="AI233" s="982"/>
      <c r="AJ233" s="982"/>
      <c r="AK233" s="982"/>
      <c r="AL233" s="982"/>
      <c r="AM233" s="982"/>
      <c r="AN233" s="982"/>
      <c r="AO233" s="982"/>
      <c r="AP233" s="982"/>
      <c r="AQ233" s="982"/>
      <c r="AR233" s="982"/>
      <c r="AS233" s="982"/>
      <c r="AT233" s="982"/>
      <c r="AU233" s="982"/>
    </row>
    <row r="234" spans="2:47" ht="27.75" customHeight="1" x14ac:dyDescent="0.25">
      <c r="B234" s="983"/>
      <c r="C234" s="984"/>
      <c r="D234" s="984"/>
      <c r="E234" s="984"/>
      <c r="F234" s="984"/>
      <c r="G234" s="984"/>
      <c r="H234" s="984"/>
      <c r="I234" s="984"/>
      <c r="J234" s="984"/>
      <c r="K234" s="984"/>
      <c r="L234" s="984"/>
      <c r="M234" s="984"/>
      <c r="N234" s="984"/>
      <c r="O234" s="984"/>
      <c r="P234" s="984"/>
      <c r="Q234" s="984"/>
      <c r="R234" s="984"/>
      <c r="S234" s="984"/>
      <c r="T234" s="984"/>
      <c r="U234" s="984"/>
      <c r="V234" s="984"/>
      <c r="W234" s="984"/>
      <c r="X234" s="984"/>
      <c r="Y234" s="984"/>
      <c r="Z234" s="984"/>
      <c r="AA234" s="984"/>
      <c r="AB234" s="984"/>
      <c r="AC234" s="984"/>
      <c r="AD234" s="984"/>
      <c r="AE234" s="984"/>
      <c r="AF234" s="984"/>
      <c r="AG234" s="984"/>
      <c r="AH234" s="984"/>
      <c r="AI234" s="984"/>
      <c r="AJ234" s="984"/>
      <c r="AK234" s="984"/>
      <c r="AL234" s="984"/>
      <c r="AM234" s="984"/>
      <c r="AN234" s="984"/>
      <c r="AO234" s="984"/>
      <c r="AP234" s="984"/>
      <c r="AQ234" s="984"/>
      <c r="AR234" s="984"/>
      <c r="AS234" s="984"/>
      <c r="AT234" s="984"/>
      <c r="AU234" s="984"/>
    </row>
    <row r="235" spans="2:47" ht="27.75" customHeight="1" x14ac:dyDescent="0.25">
      <c r="B235" s="983"/>
      <c r="C235" s="984"/>
      <c r="D235" s="984"/>
      <c r="E235" s="984"/>
      <c r="F235" s="984"/>
      <c r="G235" s="984"/>
      <c r="H235" s="984"/>
      <c r="I235" s="984"/>
      <c r="J235" s="984"/>
      <c r="K235" s="984"/>
      <c r="L235" s="984"/>
      <c r="M235" s="984"/>
      <c r="N235" s="984"/>
      <c r="O235" s="984"/>
      <c r="P235" s="984"/>
      <c r="Q235" s="984"/>
      <c r="R235" s="984"/>
      <c r="S235" s="984"/>
      <c r="T235" s="984"/>
      <c r="U235" s="984"/>
      <c r="V235" s="984"/>
      <c r="W235" s="984"/>
      <c r="X235" s="984"/>
      <c r="Y235" s="984"/>
      <c r="Z235" s="984"/>
      <c r="AA235" s="984"/>
      <c r="AB235" s="984"/>
      <c r="AC235" s="984"/>
      <c r="AD235" s="984"/>
      <c r="AE235" s="984"/>
      <c r="AF235" s="984"/>
      <c r="AG235" s="984"/>
      <c r="AH235" s="984"/>
      <c r="AI235" s="984"/>
      <c r="AJ235" s="984"/>
      <c r="AK235" s="984"/>
      <c r="AL235" s="984"/>
      <c r="AM235" s="984"/>
      <c r="AN235" s="984"/>
      <c r="AO235" s="984"/>
      <c r="AP235" s="984"/>
      <c r="AQ235" s="984"/>
      <c r="AR235" s="984"/>
      <c r="AS235" s="984"/>
      <c r="AT235" s="984"/>
      <c r="AU235" s="984"/>
    </row>
    <row r="236" spans="2:47" ht="27.75" customHeight="1" x14ac:dyDescent="0.25">
      <c r="B236" s="983"/>
      <c r="C236" s="984"/>
      <c r="D236" s="984"/>
      <c r="E236" s="984"/>
      <c r="F236" s="984"/>
      <c r="G236" s="984"/>
      <c r="H236" s="984"/>
      <c r="I236" s="984"/>
      <c r="J236" s="984"/>
      <c r="K236" s="984"/>
      <c r="L236" s="984"/>
      <c r="M236" s="984"/>
      <c r="N236" s="984"/>
      <c r="O236" s="984"/>
      <c r="P236" s="984"/>
      <c r="Q236" s="984"/>
      <c r="R236" s="984"/>
      <c r="S236" s="984"/>
      <c r="T236" s="984"/>
      <c r="U236" s="984"/>
      <c r="V236" s="984"/>
      <c r="W236" s="984"/>
      <c r="X236" s="984"/>
      <c r="Y236" s="984"/>
      <c r="Z236" s="984"/>
      <c r="AA236" s="984"/>
      <c r="AB236" s="984"/>
      <c r="AC236" s="984"/>
      <c r="AD236" s="984"/>
      <c r="AE236" s="984"/>
      <c r="AF236" s="984"/>
      <c r="AG236" s="984"/>
      <c r="AH236" s="984"/>
      <c r="AI236" s="984"/>
      <c r="AJ236" s="984"/>
      <c r="AK236" s="984"/>
      <c r="AL236" s="984"/>
      <c r="AM236" s="984"/>
      <c r="AN236" s="984"/>
      <c r="AO236" s="984"/>
      <c r="AP236" s="984"/>
      <c r="AQ236" s="984"/>
      <c r="AR236" s="984"/>
      <c r="AS236" s="984"/>
      <c r="AT236" s="984"/>
      <c r="AU236" s="984"/>
    </row>
    <row r="237" spans="2:47" ht="27.75" customHeight="1" x14ac:dyDescent="0.25">
      <c r="B237" s="983"/>
      <c r="C237" s="984"/>
      <c r="D237" s="984"/>
      <c r="E237" s="984"/>
      <c r="F237" s="984"/>
      <c r="G237" s="984"/>
      <c r="H237" s="984"/>
      <c r="I237" s="984"/>
      <c r="J237" s="984"/>
      <c r="K237" s="984"/>
      <c r="L237" s="984"/>
      <c r="M237" s="984"/>
      <c r="N237" s="984"/>
      <c r="O237" s="984"/>
      <c r="P237" s="984"/>
      <c r="Q237" s="984"/>
      <c r="R237" s="984"/>
      <c r="S237" s="984"/>
      <c r="T237" s="984"/>
      <c r="U237" s="984"/>
      <c r="V237" s="984"/>
      <c r="W237" s="984"/>
      <c r="X237" s="984"/>
      <c r="Y237" s="984"/>
      <c r="Z237" s="984"/>
      <c r="AA237" s="984"/>
      <c r="AB237" s="984"/>
      <c r="AC237" s="984"/>
      <c r="AD237" s="984"/>
      <c r="AE237" s="984"/>
      <c r="AF237" s="984"/>
      <c r="AG237" s="984"/>
      <c r="AH237" s="984"/>
      <c r="AI237" s="984"/>
      <c r="AJ237" s="984"/>
      <c r="AK237" s="984"/>
      <c r="AL237" s="984"/>
      <c r="AM237" s="984"/>
      <c r="AN237" s="984"/>
      <c r="AO237" s="984"/>
      <c r="AP237" s="984"/>
      <c r="AQ237" s="984"/>
      <c r="AR237" s="984"/>
      <c r="AS237" s="984"/>
      <c r="AT237" s="984"/>
      <c r="AU237" s="984"/>
    </row>
    <row r="238" spans="2:47" ht="27.75" customHeight="1" x14ac:dyDescent="0.25">
      <c r="B238" s="983"/>
      <c r="C238" s="984"/>
      <c r="D238" s="984"/>
      <c r="E238" s="984"/>
      <c r="F238" s="984"/>
      <c r="G238" s="984"/>
      <c r="H238" s="984"/>
      <c r="I238" s="984"/>
      <c r="J238" s="984"/>
      <c r="K238" s="984"/>
      <c r="L238" s="984"/>
      <c r="M238" s="984"/>
      <c r="N238" s="984"/>
      <c r="O238" s="984"/>
      <c r="P238" s="984"/>
      <c r="Q238" s="984"/>
      <c r="R238" s="984"/>
      <c r="S238" s="984"/>
      <c r="T238" s="984"/>
      <c r="U238" s="984"/>
      <c r="V238" s="984"/>
      <c r="W238" s="984"/>
      <c r="X238" s="984"/>
      <c r="Y238" s="984"/>
      <c r="Z238" s="984"/>
      <c r="AA238" s="984"/>
      <c r="AB238" s="984"/>
      <c r="AC238" s="984"/>
      <c r="AD238" s="984"/>
      <c r="AE238" s="984"/>
      <c r="AF238" s="984"/>
      <c r="AG238" s="984"/>
      <c r="AH238" s="984"/>
      <c r="AI238" s="984"/>
      <c r="AJ238" s="984"/>
      <c r="AK238" s="984"/>
      <c r="AL238" s="984"/>
      <c r="AM238" s="984"/>
      <c r="AN238" s="984"/>
      <c r="AO238" s="984"/>
      <c r="AP238" s="984"/>
      <c r="AQ238" s="984"/>
      <c r="AR238" s="984"/>
      <c r="AS238" s="984"/>
      <c r="AT238" s="984"/>
      <c r="AU238" s="984"/>
    </row>
    <row r="239" spans="2:47" ht="27.75" customHeight="1" x14ac:dyDescent="0.25">
      <c r="B239" s="983"/>
      <c r="C239" s="984"/>
      <c r="D239" s="984"/>
      <c r="E239" s="984"/>
      <c r="F239" s="984"/>
      <c r="G239" s="984"/>
      <c r="H239" s="984"/>
      <c r="I239" s="984"/>
      <c r="J239" s="984"/>
      <c r="K239" s="984"/>
      <c r="L239" s="984"/>
      <c r="M239" s="984"/>
      <c r="N239" s="984"/>
      <c r="O239" s="984"/>
      <c r="P239" s="984"/>
      <c r="Q239" s="984"/>
      <c r="R239" s="984"/>
      <c r="S239" s="984"/>
      <c r="T239" s="984"/>
      <c r="U239" s="984"/>
      <c r="V239" s="984"/>
      <c r="W239" s="984"/>
      <c r="X239" s="984"/>
      <c r="Y239" s="984"/>
      <c r="Z239" s="984"/>
      <c r="AA239" s="984"/>
      <c r="AB239" s="984"/>
      <c r="AC239" s="984"/>
      <c r="AD239" s="984"/>
      <c r="AE239" s="984"/>
      <c r="AF239" s="984"/>
      <c r="AG239" s="984"/>
      <c r="AH239" s="984"/>
      <c r="AI239" s="984"/>
      <c r="AJ239" s="984"/>
      <c r="AK239" s="984"/>
      <c r="AL239" s="984"/>
      <c r="AM239" s="984"/>
      <c r="AN239" s="984"/>
      <c r="AO239" s="984"/>
      <c r="AP239" s="984"/>
      <c r="AQ239" s="984"/>
      <c r="AR239" s="984"/>
      <c r="AS239" s="984"/>
      <c r="AT239" s="984"/>
      <c r="AU239" s="984"/>
    </row>
    <row r="240" spans="2:47" ht="27.75" customHeight="1" x14ac:dyDescent="0.25">
      <c r="B240" s="983"/>
      <c r="C240" s="984"/>
      <c r="D240" s="984"/>
      <c r="E240" s="984"/>
      <c r="F240" s="984"/>
      <c r="G240" s="984"/>
      <c r="H240" s="984"/>
      <c r="I240" s="984"/>
      <c r="J240" s="984"/>
      <c r="K240" s="984"/>
      <c r="L240" s="984"/>
      <c r="M240" s="984"/>
      <c r="N240" s="984"/>
      <c r="O240" s="984"/>
      <c r="P240" s="984"/>
      <c r="Q240" s="984"/>
      <c r="R240" s="984"/>
      <c r="S240" s="984"/>
      <c r="T240" s="984"/>
      <c r="U240" s="984"/>
      <c r="V240" s="984"/>
      <c r="W240" s="984"/>
      <c r="X240" s="984"/>
      <c r="Y240" s="984"/>
      <c r="Z240" s="984"/>
      <c r="AA240" s="984"/>
      <c r="AB240" s="984"/>
      <c r="AC240" s="984"/>
      <c r="AD240" s="984"/>
      <c r="AE240" s="984"/>
      <c r="AF240" s="984"/>
      <c r="AG240" s="984"/>
      <c r="AH240" s="984"/>
      <c r="AI240" s="984"/>
      <c r="AJ240" s="984"/>
      <c r="AK240" s="984"/>
      <c r="AL240" s="984"/>
      <c r="AM240" s="984"/>
      <c r="AN240" s="984"/>
      <c r="AO240" s="984"/>
      <c r="AP240" s="984"/>
      <c r="AQ240" s="984"/>
      <c r="AR240" s="984"/>
      <c r="AS240" s="984"/>
      <c r="AT240" s="984"/>
      <c r="AU240" s="984"/>
    </row>
    <row r="241" spans="2:47" ht="27.75" customHeight="1" x14ac:dyDescent="0.25">
      <c r="B241" s="983"/>
      <c r="C241" s="984"/>
      <c r="D241" s="984"/>
      <c r="E241" s="984"/>
      <c r="F241" s="984"/>
      <c r="G241" s="984"/>
      <c r="H241" s="984"/>
      <c r="I241" s="984"/>
      <c r="J241" s="984"/>
      <c r="K241" s="984"/>
      <c r="L241" s="984"/>
      <c r="M241" s="984"/>
      <c r="N241" s="984"/>
      <c r="O241" s="984"/>
      <c r="P241" s="984"/>
      <c r="Q241" s="984"/>
      <c r="R241" s="984"/>
      <c r="S241" s="984"/>
      <c r="T241" s="984"/>
      <c r="U241" s="984"/>
      <c r="V241" s="984"/>
      <c r="W241" s="984"/>
      <c r="X241" s="984"/>
      <c r="Y241" s="984"/>
      <c r="Z241" s="984"/>
      <c r="AA241" s="984"/>
      <c r="AB241" s="984"/>
      <c r="AC241" s="984"/>
      <c r="AD241" s="984"/>
      <c r="AE241" s="984"/>
      <c r="AF241" s="984"/>
      <c r="AG241" s="984"/>
      <c r="AH241" s="984"/>
      <c r="AI241" s="984"/>
      <c r="AJ241" s="984"/>
      <c r="AK241" s="984"/>
      <c r="AL241" s="984"/>
      <c r="AM241" s="984"/>
      <c r="AN241" s="984"/>
      <c r="AO241" s="984"/>
      <c r="AP241" s="984"/>
      <c r="AQ241" s="984"/>
      <c r="AR241" s="984"/>
      <c r="AS241" s="984"/>
      <c r="AT241" s="984"/>
      <c r="AU241" s="984"/>
    </row>
    <row r="245" spans="2:47" ht="27.75" customHeight="1" x14ac:dyDescent="0.25">
      <c r="Q245" s="485" t="s">
        <v>1833</v>
      </c>
    </row>
  </sheetData>
  <sheetProtection algorithmName="SHA-512" hashValue="LmmpqYxEjGC/+J8MTvRCsises2mc6JdTFMz0lVLMmYHKKcAxUPdcpVLsdestwm8TPGUBzU5whc4NWH41Bp6UMg==" saltValue="Wn8RQJK3z5LLwsAuB8qYyQ==" spinCount="100000" sheet="1" insertHyperlinks="0" autoFilter="0" pivotTables="0"/>
  <mergeCells count="1364">
    <mergeCell ref="AG6:AU6"/>
    <mergeCell ref="G2:AS2"/>
    <mergeCell ref="G3:AS3"/>
    <mergeCell ref="G4:AS4"/>
    <mergeCell ref="B5:AU5"/>
    <mergeCell ref="B233:AU241"/>
    <mergeCell ref="Z215:Z217"/>
    <mergeCell ref="AA215:AA217"/>
    <mergeCell ref="V206:V208"/>
    <mergeCell ref="W203:W205"/>
    <mergeCell ref="Y197:Y199"/>
    <mergeCell ref="U200:U202"/>
    <mergeCell ref="W200:W202"/>
    <mergeCell ref="Y203:Y205"/>
    <mergeCell ref="Y206:Y208"/>
    <mergeCell ref="U197:U199"/>
    <mergeCell ref="Q56:Q58"/>
    <mergeCell ref="Q218:Q220"/>
    <mergeCell ref="Q221:Q223"/>
    <mergeCell ref="Z218:Z220"/>
    <mergeCell ref="AA218:AA220"/>
    <mergeCell ref="Z20:Z22"/>
    <mergeCell ref="AA20:AA22"/>
    <mergeCell ref="Z23:Z25"/>
    <mergeCell ref="AA23:AA25"/>
    <mergeCell ref="Z26:Z28"/>
    <mergeCell ref="AA26:AA28"/>
    <mergeCell ref="Z38:Z40"/>
    <mergeCell ref="AA38:AA40"/>
    <mergeCell ref="Z32:Z34"/>
    <mergeCell ref="AA32:AA34"/>
    <mergeCell ref="Z35:Z37"/>
    <mergeCell ref="Q41:Q43"/>
    <mergeCell ref="Z41:Z43"/>
    <mergeCell ref="AA41:AA43"/>
    <mergeCell ref="Q44:Q46"/>
    <mergeCell ref="Z44:Z46"/>
    <mergeCell ref="AA44:AA46"/>
    <mergeCell ref="Q215:Q217"/>
    <mergeCell ref="Y182:Y184"/>
    <mergeCell ref="V170:V172"/>
    <mergeCell ref="V197:V199"/>
    <mergeCell ref="W197:W199"/>
    <mergeCell ref="X197:X199"/>
    <mergeCell ref="X179:X181"/>
    <mergeCell ref="U191:U193"/>
    <mergeCell ref="U194:U196"/>
    <mergeCell ref="Q227:Q229"/>
    <mergeCell ref="Z227:Z229"/>
    <mergeCell ref="AA227:AA229"/>
    <mergeCell ref="Q212:Q214"/>
    <mergeCell ref="Z212:Z214"/>
    <mergeCell ref="AA212:AA214"/>
    <mergeCell ref="AA170:AA172"/>
    <mergeCell ref="Q185:Q187"/>
    <mergeCell ref="Z185:Z187"/>
    <mergeCell ref="AA185:AA187"/>
    <mergeCell ref="Q188:Q190"/>
    <mergeCell ref="Z188:Z190"/>
    <mergeCell ref="AA188:AA190"/>
    <mergeCell ref="Q191:Q193"/>
    <mergeCell ref="Z191:Z193"/>
    <mergeCell ref="AA191:AA193"/>
    <mergeCell ref="Q194:Q196"/>
    <mergeCell ref="Z29:Z31"/>
    <mergeCell ref="AA29:AA31"/>
    <mergeCell ref="Z197:Z199"/>
    <mergeCell ref="AA197:AA199"/>
    <mergeCell ref="Q200:Q202"/>
    <mergeCell ref="Z200:Z202"/>
    <mergeCell ref="AA200:AA202"/>
    <mergeCell ref="Q203:Q205"/>
    <mergeCell ref="Z203:Z205"/>
    <mergeCell ref="AA203:AA205"/>
    <mergeCell ref="Q206:Q208"/>
    <mergeCell ref="Z206:Z208"/>
    <mergeCell ref="AA206:AA208"/>
    <mergeCell ref="Q209:Q211"/>
    <mergeCell ref="Z209:Z211"/>
    <mergeCell ref="AA209:AA211"/>
    <mergeCell ref="Y155:Y157"/>
    <mergeCell ref="X59:X61"/>
    <mergeCell ref="Y59:Y61"/>
    <mergeCell ref="V203:V205"/>
    <mergeCell ref="V155:V157"/>
    <mergeCell ref="X155:X157"/>
    <mergeCell ref="W206:W208"/>
    <mergeCell ref="X203:X205"/>
    <mergeCell ref="X206:X208"/>
    <mergeCell ref="Z167:Z169"/>
    <mergeCell ref="AA167:AA169"/>
    <mergeCell ref="Y161:Y163"/>
    <mergeCell ref="Y98:Y100"/>
    <mergeCell ref="Q170:Q172"/>
    <mergeCell ref="Z170:Z172"/>
    <mergeCell ref="AA35:AA37"/>
    <mergeCell ref="Z194:Z196"/>
    <mergeCell ref="AA194:AA196"/>
    <mergeCell ref="U179:U181"/>
    <mergeCell ref="U182:U184"/>
    <mergeCell ref="V179:V181"/>
    <mergeCell ref="Z56:Z58"/>
    <mergeCell ref="AA56:AA58"/>
    <mergeCell ref="Z158:Z160"/>
    <mergeCell ref="AA158:AA160"/>
    <mergeCell ref="Z161:Z163"/>
    <mergeCell ref="AA161:AA163"/>
    <mergeCell ref="Z164:Z166"/>
    <mergeCell ref="AA164:AA166"/>
    <mergeCell ref="Z140:Z142"/>
    <mergeCell ref="Z143:Z145"/>
    <mergeCell ref="AA140:AA142"/>
    <mergeCell ref="AA143:AA145"/>
    <mergeCell ref="Z146:Z148"/>
    <mergeCell ref="AA146:AA148"/>
    <mergeCell ref="Z134:Z136"/>
    <mergeCell ref="AA134:AA136"/>
    <mergeCell ref="Z137:Z139"/>
    <mergeCell ref="AA137:AA139"/>
    <mergeCell ref="AA83:AA85"/>
    <mergeCell ref="Z59:Z61"/>
    <mergeCell ref="AA59:AA61"/>
    <mergeCell ref="AA101:AA103"/>
    <mergeCell ref="Z152:Z154"/>
    <mergeCell ref="AA152:AA154"/>
    <mergeCell ref="Z155:Z157"/>
    <mergeCell ref="AA155:AA157"/>
    <mergeCell ref="AA149:AA151"/>
    <mergeCell ref="V161:V163"/>
    <mergeCell ref="W158:W160"/>
    <mergeCell ref="W161:W163"/>
    <mergeCell ref="X158:X160"/>
    <mergeCell ref="X161:X163"/>
    <mergeCell ref="Y158:Y160"/>
    <mergeCell ref="B221:B223"/>
    <mergeCell ref="W218:W220"/>
    <mergeCell ref="X215:X217"/>
    <mergeCell ref="X218:X220"/>
    <mergeCell ref="Y215:Y217"/>
    <mergeCell ref="Y218:Y220"/>
    <mergeCell ref="U209:U211"/>
    <mergeCell ref="V209:V211"/>
    <mergeCell ref="U212:U214"/>
    <mergeCell ref="V212:V214"/>
    <mergeCell ref="W209:W211"/>
    <mergeCell ref="W212:W214"/>
    <mergeCell ref="X209:X211"/>
    <mergeCell ref="X212:X214"/>
    <mergeCell ref="U203:U205"/>
    <mergeCell ref="U206:U208"/>
    <mergeCell ref="Q167:Q169"/>
    <mergeCell ref="Q197:Q199"/>
    <mergeCell ref="V200:V202"/>
    <mergeCell ref="X200:X202"/>
    <mergeCell ref="Y200:Y202"/>
    <mergeCell ref="Y209:Y211"/>
    <mergeCell ref="C203:C205"/>
    <mergeCell ref="Y212:Y214"/>
    <mergeCell ref="W191:W193"/>
    <mergeCell ref="W194:W196"/>
    <mergeCell ref="B224:B226"/>
    <mergeCell ref="B227:B229"/>
    <mergeCell ref="B230:B232"/>
    <mergeCell ref="D65:D67"/>
    <mergeCell ref="F65:F67"/>
    <mergeCell ref="E65:E67"/>
    <mergeCell ref="G65:G67"/>
    <mergeCell ref="H65:H67"/>
    <mergeCell ref="I65:I67"/>
    <mergeCell ref="J65:J67"/>
    <mergeCell ref="K65:K67"/>
    <mergeCell ref="U65:U67"/>
    <mergeCell ref="X65:X67"/>
    <mergeCell ref="Y65:Y67"/>
    <mergeCell ref="V65:V67"/>
    <mergeCell ref="W65:W67"/>
    <mergeCell ref="B170:B172"/>
    <mergeCell ref="B173:B175"/>
    <mergeCell ref="B176:B178"/>
    <mergeCell ref="B179:B181"/>
    <mergeCell ref="B182:B184"/>
    <mergeCell ref="B185:B187"/>
    <mergeCell ref="B188:B190"/>
    <mergeCell ref="B191:B193"/>
    <mergeCell ref="B194:B196"/>
    <mergeCell ref="B197:B199"/>
    <mergeCell ref="B200:B202"/>
    <mergeCell ref="B110:B112"/>
    <mergeCell ref="U158:U160"/>
    <mergeCell ref="U161:U163"/>
    <mergeCell ref="V158:V160"/>
    <mergeCell ref="B113:B115"/>
    <mergeCell ref="B116:B118"/>
    <mergeCell ref="B215:B217"/>
    <mergeCell ref="B218:B220"/>
    <mergeCell ref="B119:B121"/>
    <mergeCell ref="B122:B124"/>
    <mergeCell ref="B125:B127"/>
    <mergeCell ref="B128:B130"/>
    <mergeCell ref="B131:B133"/>
    <mergeCell ref="B134:B136"/>
    <mergeCell ref="B137:B139"/>
    <mergeCell ref="B140:B142"/>
    <mergeCell ref="B143:B145"/>
    <mergeCell ref="B146:B148"/>
    <mergeCell ref="B149:B151"/>
    <mergeCell ref="B152:B154"/>
    <mergeCell ref="B155:B157"/>
    <mergeCell ref="B158:B160"/>
    <mergeCell ref="B161:B163"/>
    <mergeCell ref="B164:B166"/>
    <mergeCell ref="B167:B169"/>
    <mergeCell ref="B203:B205"/>
    <mergeCell ref="B206:B208"/>
    <mergeCell ref="B209:B211"/>
    <mergeCell ref="B212:B214"/>
    <mergeCell ref="B38:B40"/>
    <mergeCell ref="B41:B43"/>
    <mergeCell ref="B44:B46"/>
    <mergeCell ref="B47:B49"/>
    <mergeCell ref="C26:C28"/>
    <mergeCell ref="B101:B103"/>
    <mergeCell ref="C50:C52"/>
    <mergeCell ref="C41:C43"/>
    <mergeCell ref="C44:C46"/>
    <mergeCell ref="C47:C49"/>
    <mergeCell ref="C68:C70"/>
    <mergeCell ref="B104:B106"/>
    <mergeCell ref="B107:B109"/>
    <mergeCell ref="E104:E106"/>
    <mergeCell ref="F104:F106"/>
    <mergeCell ref="G104:G106"/>
    <mergeCell ref="E77:E79"/>
    <mergeCell ref="F77:F79"/>
    <mergeCell ref="G77:G79"/>
    <mergeCell ref="E68:E70"/>
    <mergeCell ref="F68:F70"/>
    <mergeCell ref="G68:G70"/>
    <mergeCell ref="C86:C88"/>
    <mergeCell ref="C95:C97"/>
    <mergeCell ref="C98:C100"/>
    <mergeCell ref="C101:C103"/>
    <mergeCell ref="C104:C106"/>
    <mergeCell ref="C77:C79"/>
    <mergeCell ref="C80:C82"/>
    <mergeCell ref="C83:C85"/>
    <mergeCell ref="C71:C73"/>
    <mergeCell ref="D86:D88"/>
    <mergeCell ref="D68:D70"/>
    <mergeCell ref="U215:U217"/>
    <mergeCell ref="U218:U220"/>
    <mergeCell ref="V215:V217"/>
    <mergeCell ref="V218:V220"/>
    <mergeCell ref="W215:W217"/>
    <mergeCell ref="Q134:Q136"/>
    <mergeCell ref="Q137:Q139"/>
    <mergeCell ref="W155:W157"/>
    <mergeCell ref="B50:B52"/>
    <mergeCell ref="B53:B55"/>
    <mergeCell ref="B56:B58"/>
    <mergeCell ref="B59:B61"/>
    <mergeCell ref="B62:B64"/>
    <mergeCell ref="B65:B67"/>
    <mergeCell ref="C53:C55"/>
    <mergeCell ref="C56:C58"/>
    <mergeCell ref="C59:C61"/>
    <mergeCell ref="C62:C64"/>
    <mergeCell ref="C65:C67"/>
    <mergeCell ref="B68:B70"/>
    <mergeCell ref="B71:B73"/>
    <mergeCell ref="B74:B76"/>
    <mergeCell ref="B77:B79"/>
    <mergeCell ref="B80:B82"/>
    <mergeCell ref="B83:B85"/>
    <mergeCell ref="B86:B88"/>
    <mergeCell ref="B89:B91"/>
    <mergeCell ref="B92:B94"/>
    <mergeCell ref="B95:B97"/>
    <mergeCell ref="B98:B100"/>
    <mergeCell ref="V191:V193"/>
    <mergeCell ref="U227:U229"/>
    <mergeCell ref="V227:V229"/>
    <mergeCell ref="W227:W229"/>
    <mergeCell ref="X227:X229"/>
    <mergeCell ref="Y227:Y229"/>
    <mergeCell ref="U230:U232"/>
    <mergeCell ref="V230:V232"/>
    <mergeCell ref="W230:W232"/>
    <mergeCell ref="X230:X232"/>
    <mergeCell ref="Y230:Y232"/>
    <mergeCell ref="U221:U223"/>
    <mergeCell ref="U224:U226"/>
    <mergeCell ref="V221:V223"/>
    <mergeCell ref="V224:V226"/>
    <mergeCell ref="W221:W223"/>
    <mergeCell ref="W224:W226"/>
    <mergeCell ref="X221:X223"/>
    <mergeCell ref="X224:X226"/>
    <mergeCell ref="Y221:Y223"/>
    <mergeCell ref="Y224:Y226"/>
    <mergeCell ref="X191:X193"/>
    <mergeCell ref="X194:X196"/>
    <mergeCell ref="Y191:Y193"/>
    <mergeCell ref="Y194:Y196"/>
    <mergeCell ref="U185:U187"/>
    <mergeCell ref="U188:U190"/>
    <mergeCell ref="V185:V187"/>
    <mergeCell ref="V188:V190"/>
    <mergeCell ref="W185:W187"/>
    <mergeCell ref="W188:W190"/>
    <mergeCell ref="X185:X187"/>
    <mergeCell ref="X188:X190"/>
    <mergeCell ref="Y185:Y187"/>
    <mergeCell ref="Y188:Y190"/>
    <mergeCell ref="U173:U175"/>
    <mergeCell ref="U176:U178"/>
    <mergeCell ref="V173:V175"/>
    <mergeCell ref="V176:V178"/>
    <mergeCell ref="W173:W175"/>
    <mergeCell ref="W176:W178"/>
    <mergeCell ref="X173:X175"/>
    <mergeCell ref="X176:X178"/>
    <mergeCell ref="Y173:Y175"/>
    <mergeCell ref="Y176:Y178"/>
    <mergeCell ref="X182:X184"/>
    <mergeCell ref="Y179:Y181"/>
    <mergeCell ref="V182:V184"/>
    <mergeCell ref="W179:W181"/>
    <mergeCell ref="W182:W184"/>
    <mergeCell ref="V194:V196"/>
    <mergeCell ref="U164:U166"/>
    <mergeCell ref="U167:U169"/>
    <mergeCell ref="V164:V166"/>
    <mergeCell ref="V167:V169"/>
    <mergeCell ref="W164:W166"/>
    <mergeCell ref="W167:W169"/>
    <mergeCell ref="X164:X166"/>
    <mergeCell ref="X167:X169"/>
    <mergeCell ref="Y164:Y166"/>
    <mergeCell ref="Y167:Y169"/>
    <mergeCell ref="Y170:Y172"/>
    <mergeCell ref="U170:U172"/>
    <mergeCell ref="W170:W172"/>
    <mergeCell ref="X170:X172"/>
    <mergeCell ref="W137:W139"/>
    <mergeCell ref="X137:X139"/>
    <mergeCell ref="Y137:Y139"/>
    <mergeCell ref="U140:U142"/>
    <mergeCell ref="U143:U145"/>
    <mergeCell ref="V140:V142"/>
    <mergeCell ref="V143:V145"/>
    <mergeCell ref="W140:W142"/>
    <mergeCell ref="W143:W145"/>
    <mergeCell ref="X140:X142"/>
    <mergeCell ref="X143:X145"/>
    <mergeCell ref="Y140:Y142"/>
    <mergeCell ref="Y143:Y145"/>
    <mergeCell ref="U146:U148"/>
    <mergeCell ref="V146:V148"/>
    <mergeCell ref="W146:W148"/>
    <mergeCell ref="X146:X148"/>
    <mergeCell ref="Y146:Y148"/>
    <mergeCell ref="U155:U157"/>
    <mergeCell ref="U134:U136"/>
    <mergeCell ref="V131:V133"/>
    <mergeCell ref="V134:V136"/>
    <mergeCell ref="W131:W133"/>
    <mergeCell ref="W134:W136"/>
    <mergeCell ref="X131:X133"/>
    <mergeCell ref="X134:X136"/>
    <mergeCell ref="Y131:Y133"/>
    <mergeCell ref="Y134:Y136"/>
    <mergeCell ref="U125:U127"/>
    <mergeCell ref="U128:U130"/>
    <mergeCell ref="V125:V127"/>
    <mergeCell ref="V128:V130"/>
    <mergeCell ref="W125:W127"/>
    <mergeCell ref="W128:W130"/>
    <mergeCell ref="X125:X127"/>
    <mergeCell ref="X128:X130"/>
    <mergeCell ref="Y125:Y127"/>
    <mergeCell ref="Y128:Y130"/>
    <mergeCell ref="U149:U151"/>
    <mergeCell ref="U152:U154"/>
    <mergeCell ref="V149:V151"/>
    <mergeCell ref="V152:V154"/>
    <mergeCell ref="W149:W151"/>
    <mergeCell ref="W152:W154"/>
    <mergeCell ref="X149:X151"/>
    <mergeCell ref="X152:X154"/>
    <mergeCell ref="Y149:Y151"/>
    <mergeCell ref="Y152:Y154"/>
    <mergeCell ref="U137:U139"/>
    <mergeCell ref="V137:V139"/>
    <mergeCell ref="U116:U118"/>
    <mergeCell ref="V116:V118"/>
    <mergeCell ref="W116:W118"/>
    <mergeCell ref="X116:X118"/>
    <mergeCell ref="Y116:Y118"/>
    <mergeCell ref="U119:U121"/>
    <mergeCell ref="U122:U124"/>
    <mergeCell ref="V119:V121"/>
    <mergeCell ref="V122:V124"/>
    <mergeCell ref="W119:W121"/>
    <mergeCell ref="W122:W124"/>
    <mergeCell ref="X119:X121"/>
    <mergeCell ref="X122:X124"/>
    <mergeCell ref="Y119:Y121"/>
    <mergeCell ref="Y122:Y124"/>
    <mergeCell ref="U107:U109"/>
    <mergeCell ref="V107:V109"/>
    <mergeCell ref="W107:W109"/>
    <mergeCell ref="X107:X109"/>
    <mergeCell ref="Y107:Y109"/>
    <mergeCell ref="U110:U112"/>
    <mergeCell ref="U113:U115"/>
    <mergeCell ref="V110:V112"/>
    <mergeCell ref="V113:V115"/>
    <mergeCell ref="W110:W112"/>
    <mergeCell ref="W113:W115"/>
    <mergeCell ref="X110:X112"/>
    <mergeCell ref="X113:X115"/>
    <mergeCell ref="Y110:Y112"/>
    <mergeCell ref="Y113:Y115"/>
    <mergeCell ref="U80:U82"/>
    <mergeCell ref="W92:W94"/>
    <mergeCell ref="X92:X94"/>
    <mergeCell ref="Y92:Y94"/>
    <mergeCell ref="U83:U85"/>
    <mergeCell ref="V83:V85"/>
    <mergeCell ref="W83:W85"/>
    <mergeCell ref="X83:X85"/>
    <mergeCell ref="Y83:Y85"/>
    <mergeCell ref="U86:U88"/>
    <mergeCell ref="V86:V88"/>
    <mergeCell ref="W86:W88"/>
    <mergeCell ref="X86:X88"/>
    <mergeCell ref="Y86:Y88"/>
    <mergeCell ref="V80:V82"/>
    <mergeCell ref="W80:W82"/>
    <mergeCell ref="X80:X82"/>
    <mergeCell ref="Y80:Y82"/>
    <mergeCell ref="V50:V52"/>
    <mergeCell ref="W50:W52"/>
    <mergeCell ref="X50:X52"/>
    <mergeCell ref="Y50:Y52"/>
    <mergeCell ref="U53:U55"/>
    <mergeCell ref="V53:V55"/>
    <mergeCell ref="W53:W55"/>
    <mergeCell ref="X53:X55"/>
    <mergeCell ref="Y53:Y55"/>
    <mergeCell ref="U50:U52"/>
    <mergeCell ref="W74:W76"/>
    <mergeCell ref="X74:X76"/>
    <mergeCell ref="Y74:Y76"/>
    <mergeCell ref="U68:U70"/>
    <mergeCell ref="U71:U73"/>
    <mergeCell ref="V68:V70"/>
    <mergeCell ref="V71:V73"/>
    <mergeCell ref="W68:W70"/>
    <mergeCell ref="W71:W73"/>
    <mergeCell ref="X68:X70"/>
    <mergeCell ref="X71:X73"/>
    <mergeCell ref="Y68:Y70"/>
    <mergeCell ref="Y71:Y73"/>
    <mergeCell ref="U56:U58"/>
    <mergeCell ref="V56:V58"/>
    <mergeCell ref="W56:W58"/>
    <mergeCell ref="X56:X58"/>
    <mergeCell ref="U38:U40"/>
    <mergeCell ref="V38:V40"/>
    <mergeCell ref="U41:U43"/>
    <mergeCell ref="V41:V43"/>
    <mergeCell ref="V29:V31"/>
    <mergeCell ref="W29:W31"/>
    <mergeCell ref="X32:X34"/>
    <mergeCell ref="W35:W37"/>
    <mergeCell ref="X35:X37"/>
    <mergeCell ref="W41:W43"/>
    <mergeCell ref="X41:X43"/>
    <mergeCell ref="Y41:Y43"/>
    <mergeCell ref="U26:U28"/>
    <mergeCell ref="W44:W46"/>
    <mergeCell ref="X44:X46"/>
    <mergeCell ref="Y44:Y46"/>
    <mergeCell ref="Y29:Y31"/>
    <mergeCell ref="W38:W40"/>
    <mergeCell ref="X38:X40"/>
    <mergeCell ref="V26:V28"/>
    <mergeCell ref="W26:W28"/>
    <mergeCell ref="Y35:Y37"/>
    <mergeCell ref="X26:X28"/>
    <mergeCell ref="Y26:Y28"/>
    <mergeCell ref="E230:E232"/>
    <mergeCell ref="F230:F232"/>
    <mergeCell ref="G230:G232"/>
    <mergeCell ref="H230:H232"/>
    <mergeCell ref="I230:I232"/>
    <mergeCell ref="J230:J232"/>
    <mergeCell ref="K230:K232"/>
    <mergeCell ref="U11:U13"/>
    <mergeCell ref="V11:V13"/>
    <mergeCell ref="U14:U16"/>
    <mergeCell ref="V14:V16"/>
    <mergeCell ref="U17:U19"/>
    <mergeCell ref="V17:V19"/>
    <mergeCell ref="U32:U34"/>
    <mergeCell ref="V32:V34"/>
    <mergeCell ref="U35:U37"/>
    <mergeCell ref="V35:V37"/>
    <mergeCell ref="U44:U46"/>
    <mergeCell ref="V44:V46"/>
    <mergeCell ref="U47:U49"/>
    <mergeCell ref="V47:V49"/>
    <mergeCell ref="U62:U64"/>
    <mergeCell ref="V62:V64"/>
    <mergeCell ref="U74:U76"/>
    <mergeCell ref="U77:U79"/>
    <mergeCell ref="V74:V76"/>
    <mergeCell ref="V77:V79"/>
    <mergeCell ref="U92:U94"/>
    <mergeCell ref="V92:V94"/>
    <mergeCell ref="U131:U133"/>
    <mergeCell ref="U89:U91"/>
    <mergeCell ref="V89:V91"/>
    <mergeCell ref="E224:E226"/>
    <mergeCell ref="F224:F226"/>
    <mergeCell ref="G224:G226"/>
    <mergeCell ref="H224:H226"/>
    <mergeCell ref="I224:I226"/>
    <mergeCell ref="J224:J226"/>
    <mergeCell ref="K224:K226"/>
    <mergeCell ref="E227:E229"/>
    <mergeCell ref="F227:F229"/>
    <mergeCell ref="G227:G229"/>
    <mergeCell ref="H227:H229"/>
    <mergeCell ref="I227:I229"/>
    <mergeCell ref="J227:J229"/>
    <mergeCell ref="K227:K229"/>
    <mergeCell ref="E218:E220"/>
    <mergeCell ref="F218:F220"/>
    <mergeCell ref="G218:G220"/>
    <mergeCell ref="H218:H220"/>
    <mergeCell ref="I218:I220"/>
    <mergeCell ref="J218:J220"/>
    <mergeCell ref="K218:K220"/>
    <mergeCell ref="E221:E223"/>
    <mergeCell ref="F221:F223"/>
    <mergeCell ref="G221:G223"/>
    <mergeCell ref="H221:H223"/>
    <mergeCell ref="I221:I223"/>
    <mergeCell ref="J221:J223"/>
    <mergeCell ref="K221:K223"/>
    <mergeCell ref="E212:E214"/>
    <mergeCell ref="F212:F214"/>
    <mergeCell ref="G212:G214"/>
    <mergeCell ref="H212:H214"/>
    <mergeCell ref="I212:I214"/>
    <mergeCell ref="J212:J214"/>
    <mergeCell ref="K212:K214"/>
    <mergeCell ref="E215:E217"/>
    <mergeCell ref="F215:F217"/>
    <mergeCell ref="G215:G217"/>
    <mergeCell ref="H215:H217"/>
    <mergeCell ref="I215:I217"/>
    <mergeCell ref="J215:J217"/>
    <mergeCell ref="K215:K217"/>
    <mergeCell ref="E206:E208"/>
    <mergeCell ref="F206:F208"/>
    <mergeCell ref="G206:G208"/>
    <mergeCell ref="H206:H208"/>
    <mergeCell ref="I206:I208"/>
    <mergeCell ref="J206:J208"/>
    <mergeCell ref="K206:K208"/>
    <mergeCell ref="E209:E211"/>
    <mergeCell ref="F209:F211"/>
    <mergeCell ref="G209:G211"/>
    <mergeCell ref="H209:H211"/>
    <mergeCell ref="I209:I211"/>
    <mergeCell ref="J209:J211"/>
    <mergeCell ref="K209:K211"/>
    <mergeCell ref="E200:E202"/>
    <mergeCell ref="F200:F202"/>
    <mergeCell ref="G200:G202"/>
    <mergeCell ref="H200:H202"/>
    <mergeCell ref="I200:I202"/>
    <mergeCell ref="J200:J202"/>
    <mergeCell ref="K200:K202"/>
    <mergeCell ref="E203:E205"/>
    <mergeCell ref="F203:F205"/>
    <mergeCell ref="G203:G205"/>
    <mergeCell ref="H203:H205"/>
    <mergeCell ref="I203:I205"/>
    <mergeCell ref="J203:J205"/>
    <mergeCell ref="K203:K205"/>
    <mergeCell ref="E194:E196"/>
    <mergeCell ref="F194:F196"/>
    <mergeCell ref="G194:G196"/>
    <mergeCell ref="H194:H196"/>
    <mergeCell ref="I194:I196"/>
    <mergeCell ref="J194:J196"/>
    <mergeCell ref="K194:K196"/>
    <mergeCell ref="E197:E199"/>
    <mergeCell ref="F197:F199"/>
    <mergeCell ref="G197:G199"/>
    <mergeCell ref="H197:H199"/>
    <mergeCell ref="I197:I199"/>
    <mergeCell ref="J197:J199"/>
    <mergeCell ref="K197:K199"/>
    <mergeCell ref="E188:E190"/>
    <mergeCell ref="F188:F190"/>
    <mergeCell ref="G188:G190"/>
    <mergeCell ref="H188:H190"/>
    <mergeCell ref="I188:I190"/>
    <mergeCell ref="J188:J190"/>
    <mergeCell ref="K188:K190"/>
    <mergeCell ref="E191:E193"/>
    <mergeCell ref="F191:F193"/>
    <mergeCell ref="G191:G193"/>
    <mergeCell ref="H191:H193"/>
    <mergeCell ref="I191:I193"/>
    <mergeCell ref="J191:J193"/>
    <mergeCell ref="K191:K193"/>
    <mergeCell ref="E182:E184"/>
    <mergeCell ref="F182:F184"/>
    <mergeCell ref="G182:G184"/>
    <mergeCell ref="H182:H184"/>
    <mergeCell ref="I182:I184"/>
    <mergeCell ref="J182:J184"/>
    <mergeCell ref="K182:K184"/>
    <mergeCell ref="E185:E187"/>
    <mergeCell ref="F185:F187"/>
    <mergeCell ref="G185:G187"/>
    <mergeCell ref="H185:H187"/>
    <mergeCell ref="I185:I187"/>
    <mergeCell ref="J185:J187"/>
    <mergeCell ref="K185:K187"/>
    <mergeCell ref="E176:E178"/>
    <mergeCell ref="F176:F178"/>
    <mergeCell ref="G176:G178"/>
    <mergeCell ref="H176:H178"/>
    <mergeCell ref="I176:I178"/>
    <mergeCell ref="J176:J178"/>
    <mergeCell ref="K176:K178"/>
    <mergeCell ref="E179:E181"/>
    <mergeCell ref="F179:F181"/>
    <mergeCell ref="G179:G181"/>
    <mergeCell ref="H179:H181"/>
    <mergeCell ref="I179:I181"/>
    <mergeCell ref="J179:J181"/>
    <mergeCell ref="K179:K181"/>
    <mergeCell ref="E170:E172"/>
    <mergeCell ref="F170:F172"/>
    <mergeCell ref="G170:G172"/>
    <mergeCell ref="H170:H172"/>
    <mergeCell ref="I170:I172"/>
    <mergeCell ref="J170:J172"/>
    <mergeCell ref="K170:K172"/>
    <mergeCell ref="E173:E175"/>
    <mergeCell ref="F173:F175"/>
    <mergeCell ref="G173:G175"/>
    <mergeCell ref="H173:H175"/>
    <mergeCell ref="I173:I175"/>
    <mergeCell ref="J173:J175"/>
    <mergeCell ref="K173:K175"/>
    <mergeCell ref="E164:E166"/>
    <mergeCell ref="F164:F166"/>
    <mergeCell ref="G164:G166"/>
    <mergeCell ref="H164:H166"/>
    <mergeCell ref="I164:I166"/>
    <mergeCell ref="J164:J166"/>
    <mergeCell ref="K164:K166"/>
    <mergeCell ref="E167:E169"/>
    <mergeCell ref="F167:F169"/>
    <mergeCell ref="G167:G169"/>
    <mergeCell ref="H167:H169"/>
    <mergeCell ref="I167:I169"/>
    <mergeCell ref="J167:J169"/>
    <mergeCell ref="K167:K169"/>
    <mergeCell ref="E158:E160"/>
    <mergeCell ref="F158:F160"/>
    <mergeCell ref="G158:G160"/>
    <mergeCell ref="H158:H160"/>
    <mergeCell ref="I158:I160"/>
    <mergeCell ref="J158:J160"/>
    <mergeCell ref="K158:K160"/>
    <mergeCell ref="E161:E163"/>
    <mergeCell ref="F161:F163"/>
    <mergeCell ref="G161:G163"/>
    <mergeCell ref="H161:H163"/>
    <mergeCell ref="I161:I163"/>
    <mergeCell ref="J161:J163"/>
    <mergeCell ref="K161:K163"/>
    <mergeCell ref="G152:G154"/>
    <mergeCell ref="H152:H154"/>
    <mergeCell ref="I152:I154"/>
    <mergeCell ref="J152:J154"/>
    <mergeCell ref="K152:K154"/>
    <mergeCell ref="E155:E157"/>
    <mergeCell ref="F155:F157"/>
    <mergeCell ref="G155:G157"/>
    <mergeCell ref="H155:H157"/>
    <mergeCell ref="I155:I157"/>
    <mergeCell ref="J155:J157"/>
    <mergeCell ref="K155:K157"/>
    <mergeCell ref="E146:E148"/>
    <mergeCell ref="F146:F148"/>
    <mergeCell ref="G146:G148"/>
    <mergeCell ref="H146:H148"/>
    <mergeCell ref="I146:I148"/>
    <mergeCell ref="J146:J148"/>
    <mergeCell ref="K146:K148"/>
    <mergeCell ref="E149:E151"/>
    <mergeCell ref="F149:F151"/>
    <mergeCell ref="G149:G151"/>
    <mergeCell ref="H149:H151"/>
    <mergeCell ref="I149:I151"/>
    <mergeCell ref="J149:J151"/>
    <mergeCell ref="K149:K151"/>
    <mergeCell ref="E152:E154"/>
    <mergeCell ref="F152:F154"/>
    <mergeCell ref="G140:G142"/>
    <mergeCell ref="H140:H142"/>
    <mergeCell ref="I140:I142"/>
    <mergeCell ref="J140:J142"/>
    <mergeCell ref="K140:K142"/>
    <mergeCell ref="E143:E145"/>
    <mergeCell ref="F143:F145"/>
    <mergeCell ref="G143:G145"/>
    <mergeCell ref="H143:H145"/>
    <mergeCell ref="I143:I145"/>
    <mergeCell ref="J143:J145"/>
    <mergeCell ref="K143:K145"/>
    <mergeCell ref="E134:E136"/>
    <mergeCell ref="F134:F136"/>
    <mergeCell ref="G134:G136"/>
    <mergeCell ref="H134:H136"/>
    <mergeCell ref="I134:I136"/>
    <mergeCell ref="J134:J136"/>
    <mergeCell ref="K134:K136"/>
    <mergeCell ref="E137:E139"/>
    <mergeCell ref="F137:F139"/>
    <mergeCell ref="G137:G139"/>
    <mergeCell ref="H137:H139"/>
    <mergeCell ref="I137:I139"/>
    <mergeCell ref="J137:J139"/>
    <mergeCell ref="K137:K139"/>
    <mergeCell ref="E140:E142"/>
    <mergeCell ref="F140:F142"/>
    <mergeCell ref="G128:G130"/>
    <mergeCell ref="H128:H130"/>
    <mergeCell ref="I128:I130"/>
    <mergeCell ref="J128:J130"/>
    <mergeCell ref="K128:K130"/>
    <mergeCell ref="E131:E133"/>
    <mergeCell ref="F131:F133"/>
    <mergeCell ref="G131:G133"/>
    <mergeCell ref="H131:H133"/>
    <mergeCell ref="I131:I133"/>
    <mergeCell ref="J131:J133"/>
    <mergeCell ref="K131:K133"/>
    <mergeCell ref="E122:E124"/>
    <mergeCell ref="F122:F124"/>
    <mergeCell ref="G122:G124"/>
    <mergeCell ref="H122:H124"/>
    <mergeCell ref="I122:I124"/>
    <mergeCell ref="J122:J124"/>
    <mergeCell ref="K122:K124"/>
    <mergeCell ref="E125:E127"/>
    <mergeCell ref="F125:F127"/>
    <mergeCell ref="G125:G127"/>
    <mergeCell ref="H125:H127"/>
    <mergeCell ref="I125:I127"/>
    <mergeCell ref="J125:J127"/>
    <mergeCell ref="K125:K127"/>
    <mergeCell ref="E128:E130"/>
    <mergeCell ref="F128:F130"/>
    <mergeCell ref="G116:G118"/>
    <mergeCell ref="H116:H118"/>
    <mergeCell ref="I116:I118"/>
    <mergeCell ref="J116:J118"/>
    <mergeCell ref="K116:K118"/>
    <mergeCell ref="E119:E121"/>
    <mergeCell ref="F119:F121"/>
    <mergeCell ref="G119:G121"/>
    <mergeCell ref="H119:H121"/>
    <mergeCell ref="I119:I121"/>
    <mergeCell ref="J119:J121"/>
    <mergeCell ref="K119:K121"/>
    <mergeCell ref="E110:E112"/>
    <mergeCell ref="F110:F112"/>
    <mergeCell ref="G110:G112"/>
    <mergeCell ref="H110:H112"/>
    <mergeCell ref="I110:I112"/>
    <mergeCell ref="J110:J112"/>
    <mergeCell ref="K110:K112"/>
    <mergeCell ref="E113:E115"/>
    <mergeCell ref="F113:F115"/>
    <mergeCell ref="G113:G115"/>
    <mergeCell ref="H113:H115"/>
    <mergeCell ref="I113:I115"/>
    <mergeCell ref="J113:J115"/>
    <mergeCell ref="K113:K115"/>
    <mergeCell ref="E116:E118"/>
    <mergeCell ref="F116:F118"/>
    <mergeCell ref="H104:H106"/>
    <mergeCell ref="I104:I106"/>
    <mergeCell ref="J104:J106"/>
    <mergeCell ref="K104:K106"/>
    <mergeCell ref="E107:E109"/>
    <mergeCell ref="F107:F109"/>
    <mergeCell ref="G107:G109"/>
    <mergeCell ref="H107:H109"/>
    <mergeCell ref="I107:I109"/>
    <mergeCell ref="J107:J109"/>
    <mergeCell ref="K107:K109"/>
    <mergeCell ref="E98:E100"/>
    <mergeCell ref="F98:F100"/>
    <mergeCell ref="G98:G100"/>
    <mergeCell ref="H98:H100"/>
    <mergeCell ref="I98:I100"/>
    <mergeCell ref="J98:J100"/>
    <mergeCell ref="K98:K100"/>
    <mergeCell ref="E101:E103"/>
    <mergeCell ref="F101:F103"/>
    <mergeCell ref="G101:G103"/>
    <mergeCell ref="H101:H103"/>
    <mergeCell ref="I101:I103"/>
    <mergeCell ref="J101:J103"/>
    <mergeCell ref="K101:K103"/>
    <mergeCell ref="J92:J94"/>
    <mergeCell ref="K92:K94"/>
    <mergeCell ref="E95:E97"/>
    <mergeCell ref="F95:F97"/>
    <mergeCell ref="G95:G97"/>
    <mergeCell ref="H95:H97"/>
    <mergeCell ref="I95:I97"/>
    <mergeCell ref="J95:J97"/>
    <mergeCell ref="K95:K97"/>
    <mergeCell ref="E83:E85"/>
    <mergeCell ref="F83:F85"/>
    <mergeCell ref="G83:G85"/>
    <mergeCell ref="H83:H85"/>
    <mergeCell ref="I83:I85"/>
    <mergeCell ref="J83:J85"/>
    <mergeCell ref="K83:K85"/>
    <mergeCell ref="E86:E88"/>
    <mergeCell ref="F86:F88"/>
    <mergeCell ref="G86:G88"/>
    <mergeCell ref="H86:H88"/>
    <mergeCell ref="I86:I88"/>
    <mergeCell ref="J86:J88"/>
    <mergeCell ref="K86:K88"/>
    <mergeCell ref="F89:F91"/>
    <mergeCell ref="G89:G91"/>
    <mergeCell ref="K59:K61"/>
    <mergeCell ref="H50:H52"/>
    <mergeCell ref="I50:I52"/>
    <mergeCell ref="J50:J52"/>
    <mergeCell ref="K50:K52"/>
    <mergeCell ref="E53:E55"/>
    <mergeCell ref="F53:F55"/>
    <mergeCell ref="G53:G55"/>
    <mergeCell ref="H53:H55"/>
    <mergeCell ref="I53:I55"/>
    <mergeCell ref="J53:J55"/>
    <mergeCell ref="K53:K55"/>
    <mergeCell ref="E50:E52"/>
    <mergeCell ref="E56:E58"/>
    <mergeCell ref="F56:F58"/>
    <mergeCell ref="G56:G58"/>
    <mergeCell ref="H56:H58"/>
    <mergeCell ref="I56:I58"/>
    <mergeCell ref="J56:J58"/>
    <mergeCell ref="K56:K58"/>
    <mergeCell ref="E59:E61"/>
    <mergeCell ref="H74:H76"/>
    <mergeCell ref="K71:K73"/>
    <mergeCell ref="E74:E76"/>
    <mergeCell ref="J38:J40"/>
    <mergeCell ref="K38:K40"/>
    <mergeCell ref="H41:H43"/>
    <mergeCell ref="K41:K43"/>
    <mergeCell ref="G44:G46"/>
    <mergeCell ref="H44:H46"/>
    <mergeCell ref="I44:I46"/>
    <mergeCell ref="E41:E43"/>
    <mergeCell ref="G50:G52"/>
    <mergeCell ref="F50:F52"/>
    <mergeCell ref="G47:G49"/>
    <mergeCell ref="H47:H49"/>
    <mergeCell ref="I47:I49"/>
    <mergeCell ref="J47:J49"/>
    <mergeCell ref="K47:K49"/>
    <mergeCell ref="E44:E46"/>
    <mergeCell ref="F44:F46"/>
    <mergeCell ref="J41:J43"/>
    <mergeCell ref="F41:F43"/>
    <mergeCell ref="G38:G40"/>
    <mergeCell ref="G41:G43"/>
    <mergeCell ref="E38:E40"/>
    <mergeCell ref="F38:F40"/>
    <mergeCell ref="I41:I43"/>
    <mergeCell ref="F59:F61"/>
    <mergeCell ref="G59:G61"/>
    <mergeCell ref="H59:H61"/>
    <mergeCell ref="I59:I61"/>
    <mergeCell ref="J59:J61"/>
    <mergeCell ref="D179:D181"/>
    <mergeCell ref="D182:D184"/>
    <mergeCell ref="D185:D187"/>
    <mergeCell ref="D188:D190"/>
    <mergeCell ref="D191:D193"/>
    <mergeCell ref="D194:D196"/>
    <mergeCell ref="D197:D199"/>
    <mergeCell ref="D161:D163"/>
    <mergeCell ref="D164:D166"/>
    <mergeCell ref="D167:D169"/>
    <mergeCell ref="D170:D172"/>
    <mergeCell ref="H62:H64"/>
    <mergeCell ref="I62:I64"/>
    <mergeCell ref="J62:J64"/>
    <mergeCell ref="K62:K64"/>
    <mergeCell ref="H77:H79"/>
    <mergeCell ref="I77:I79"/>
    <mergeCell ref="J77:J79"/>
    <mergeCell ref="K77:K79"/>
    <mergeCell ref="E80:E82"/>
    <mergeCell ref="F80:F82"/>
    <mergeCell ref="G80:G82"/>
    <mergeCell ref="H80:H82"/>
    <mergeCell ref="I80:I82"/>
    <mergeCell ref="J80:J82"/>
    <mergeCell ref="E71:E73"/>
    <mergeCell ref="I74:I76"/>
    <mergeCell ref="J74:J76"/>
    <mergeCell ref="K74:K76"/>
    <mergeCell ref="K80:K82"/>
    <mergeCell ref="F74:F76"/>
    <mergeCell ref="G74:G76"/>
    <mergeCell ref="D137:D139"/>
    <mergeCell ref="D140:D142"/>
    <mergeCell ref="C140:C142"/>
    <mergeCell ref="C143:C145"/>
    <mergeCell ref="C122:C124"/>
    <mergeCell ref="C125:C127"/>
    <mergeCell ref="C128:C130"/>
    <mergeCell ref="C137:C139"/>
    <mergeCell ref="D200:D202"/>
    <mergeCell ref="D149:D151"/>
    <mergeCell ref="D152:D154"/>
    <mergeCell ref="D155:D157"/>
    <mergeCell ref="C227:C229"/>
    <mergeCell ref="C230:C232"/>
    <mergeCell ref="D230:D232"/>
    <mergeCell ref="D227:D229"/>
    <mergeCell ref="D203:D205"/>
    <mergeCell ref="D206:D208"/>
    <mergeCell ref="D209:D211"/>
    <mergeCell ref="D212:D214"/>
    <mergeCell ref="D215:D217"/>
    <mergeCell ref="D218:D220"/>
    <mergeCell ref="D221:D223"/>
    <mergeCell ref="C206:C208"/>
    <mergeCell ref="C209:C211"/>
    <mergeCell ref="C212:C214"/>
    <mergeCell ref="C161:C163"/>
    <mergeCell ref="C164:C166"/>
    <mergeCell ref="C167:C169"/>
    <mergeCell ref="C188:C190"/>
    <mergeCell ref="D224:D226"/>
    <mergeCell ref="D176:D178"/>
    <mergeCell ref="D113:D115"/>
    <mergeCell ref="C131:C133"/>
    <mergeCell ref="C134:C136"/>
    <mergeCell ref="D119:D121"/>
    <mergeCell ref="D116:D118"/>
    <mergeCell ref="C116:C118"/>
    <mergeCell ref="C113:C115"/>
    <mergeCell ref="C38:C40"/>
    <mergeCell ref="D122:D124"/>
    <mergeCell ref="D143:D145"/>
    <mergeCell ref="D146:D148"/>
    <mergeCell ref="C92:C94"/>
    <mergeCell ref="D92:D94"/>
    <mergeCell ref="D95:D97"/>
    <mergeCell ref="D98:D100"/>
    <mergeCell ref="D101:D103"/>
    <mergeCell ref="C224:C226"/>
    <mergeCell ref="C215:C217"/>
    <mergeCell ref="C218:C220"/>
    <mergeCell ref="C221:C223"/>
    <mergeCell ref="C170:C172"/>
    <mergeCell ref="C173:C175"/>
    <mergeCell ref="C176:C178"/>
    <mergeCell ref="C179:C181"/>
    <mergeCell ref="C182:C184"/>
    <mergeCell ref="C185:C187"/>
    <mergeCell ref="C155:C157"/>
    <mergeCell ref="C146:C148"/>
    <mergeCell ref="C149:C151"/>
    <mergeCell ref="C152:C154"/>
    <mergeCell ref="D131:D133"/>
    <mergeCell ref="D134:D136"/>
    <mergeCell ref="H89:H91"/>
    <mergeCell ref="I89:I91"/>
    <mergeCell ref="J89:J91"/>
    <mergeCell ref="K89:K91"/>
    <mergeCell ref="E92:E94"/>
    <mergeCell ref="F92:F94"/>
    <mergeCell ref="G92:G94"/>
    <mergeCell ref="H92:H94"/>
    <mergeCell ref="I92:I94"/>
    <mergeCell ref="H29:H31"/>
    <mergeCell ref="I29:I31"/>
    <mergeCell ref="J29:J31"/>
    <mergeCell ref="D158:D160"/>
    <mergeCell ref="C191:C193"/>
    <mergeCell ref="C194:C196"/>
    <mergeCell ref="C197:C199"/>
    <mergeCell ref="C200:C202"/>
    <mergeCell ref="D173:D175"/>
    <mergeCell ref="C119:C121"/>
    <mergeCell ref="C158:C160"/>
    <mergeCell ref="C107:C109"/>
    <mergeCell ref="C110:C112"/>
    <mergeCell ref="C29:C31"/>
    <mergeCell ref="D53:D55"/>
    <mergeCell ref="D56:D58"/>
    <mergeCell ref="D59:D61"/>
    <mergeCell ref="D62:D64"/>
    <mergeCell ref="D125:D127"/>
    <mergeCell ref="D128:D130"/>
    <mergeCell ref="D104:D106"/>
    <mergeCell ref="D107:D109"/>
    <mergeCell ref="D110:D112"/>
    <mergeCell ref="C74:C76"/>
    <mergeCell ref="J44:J46"/>
    <mergeCell ref="K44:K46"/>
    <mergeCell ref="E47:E49"/>
    <mergeCell ref="F47:F49"/>
    <mergeCell ref="D44:D46"/>
    <mergeCell ref="D47:D49"/>
    <mergeCell ref="D50:D52"/>
    <mergeCell ref="F71:F73"/>
    <mergeCell ref="G71:G73"/>
    <mergeCell ref="H71:H73"/>
    <mergeCell ref="I71:I73"/>
    <mergeCell ref="J71:J73"/>
    <mergeCell ref="D89:D91"/>
    <mergeCell ref="J35:J37"/>
    <mergeCell ref="D35:D37"/>
    <mergeCell ref="D38:D40"/>
    <mergeCell ref="D41:D43"/>
    <mergeCell ref="E89:E91"/>
    <mergeCell ref="C89:C91"/>
    <mergeCell ref="H68:H70"/>
    <mergeCell ref="I68:I70"/>
    <mergeCell ref="J68:J70"/>
    <mergeCell ref="K68:K70"/>
    <mergeCell ref="E62:E64"/>
    <mergeCell ref="F62:F64"/>
    <mergeCell ref="G62:G64"/>
    <mergeCell ref="D71:D73"/>
    <mergeCell ref="D74:D76"/>
    <mergeCell ref="D77:D79"/>
    <mergeCell ref="D80:D82"/>
    <mergeCell ref="D83:D85"/>
    <mergeCell ref="Y20:Y22"/>
    <mergeCell ref="U23:U25"/>
    <mergeCell ref="V23:V25"/>
    <mergeCell ref="W23:W25"/>
    <mergeCell ref="X23:X25"/>
    <mergeCell ref="Y23:Y25"/>
    <mergeCell ref="C20:C22"/>
    <mergeCell ref="C23:C25"/>
    <mergeCell ref="C32:C34"/>
    <mergeCell ref="D26:D28"/>
    <mergeCell ref="H26:H28"/>
    <mergeCell ref="I26:I28"/>
    <mergeCell ref="K32:K34"/>
    <mergeCell ref="Q29:Q31"/>
    <mergeCell ref="J20:J22"/>
    <mergeCell ref="U29:U31"/>
    <mergeCell ref="K26:K28"/>
    <mergeCell ref="B20:B22"/>
    <mergeCell ref="B23:B25"/>
    <mergeCell ref="B26:B28"/>
    <mergeCell ref="B29:B31"/>
    <mergeCell ref="B32:B34"/>
    <mergeCell ref="B35:B37"/>
    <mergeCell ref="I11:I13"/>
    <mergeCell ref="H11:H13"/>
    <mergeCell ref="B14:B16"/>
    <mergeCell ref="B17:B19"/>
    <mergeCell ref="I14:I16"/>
    <mergeCell ref="H14:H16"/>
    <mergeCell ref="G14:G16"/>
    <mergeCell ref="F14:F16"/>
    <mergeCell ref="E14:E16"/>
    <mergeCell ref="C8:C10"/>
    <mergeCell ref="D8:D10"/>
    <mergeCell ref="E8:E10"/>
    <mergeCell ref="I17:I19"/>
    <mergeCell ref="I8:I10"/>
    <mergeCell ref="C14:C16"/>
    <mergeCell ref="C17:C19"/>
    <mergeCell ref="D17:D19"/>
    <mergeCell ref="D20:D22"/>
    <mergeCell ref="D23:D25"/>
    <mergeCell ref="D32:D34"/>
    <mergeCell ref="D14:D16"/>
    <mergeCell ref="W14:W16"/>
    <mergeCell ref="K35:K37"/>
    <mergeCell ref="W17:W19"/>
    <mergeCell ref="U20:U22"/>
    <mergeCell ref="V20:V22"/>
    <mergeCell ref="W20:W22"/>
    <mergeCell ref="C35:C37"/>
    <mergeCell ref="Q17:Q19"/>
    <mergeCell ref="E23:E25"/>
    <mergeCell ref="F23:F25"/>
    <mergeCell ref="G23:G25"/>
    <mergeCell ref="H23:H25"/>
    <mergeCell ref="I23:I25"/>
    <mergeCell ref="E26:E28"/>
    <mergeCell ref="F29:F31"/>
    <mergeCell ref="E29:E31"/>
    <mergeCell ref="E35:E37"/>
    <mergeCell ref="F35:F37"/>
    <mergeCell ref="G35:G37"/>
    <mergeCell ref="H35:H37"/>
    <mergeCell ref="I35:I37"/>
    <mergeCell ref="G26:G28"/>
    <mergeCell ref="F26:F28"/>
    <mergeCell ref="D29:D31"/>
    <mergeCell ref="G29:G31"/>
    <mergeCell ref="G20:G22"/>
    <mergeCell ref="H20:H22"/>
    <mergeCell ref="I20:I22"/>
    <mergeCell ref="J23:J25"/>
    <mergeCell ref="K23:K25"/>
    <mergeCell ref="J17:J19"/>
    <mergeCell ref="K17:K19"/>
    <mergeCell ref="Y14:Y16"/>
    <mergeCell ref="Q8:Q10"/>
    <mergeCell ref="Z8:Z10"/>
    <mergeCell ref="AA8:AA10"/>
    <mergeCell ref="Q11:Q13"/>
    <mergeCell ref="Y38:Y40"/>
    <mergeCell ref="K11:K13"/>
    <mergeCell ref="J11:J13"/>
    <mergeCell ref="K20:K22"/>
    <mergeCell ref="K14:K16"/>
    <mergeCell ref="J14:J16"/>
    <mergeCell ref="J26:J28"/>
    <mergeCell ref="G11:G13"/>
    <mergeCell ref="F11:F13"/>
    <mergeCell ref="E11:E13"/>
    <mergeCell ref="H38:H40"/>
    <mergeCell ref="I38:I40"/>
    <mergeCell ref="W32:W34"/>
    <mergeCell ref="E20:E22"/>
    <mergeCell ref="F20:F22"/>
    <mergeCell ref="E32:E34"/>
    <mergeCell ref="F32:F34"/>
    <mergeCell ref="G32:G34"/>
    <mergeCell ref="H32:H34"/>
    <mergeCell ref="I32:I34"/>
    <mergeCell ref="J32:J34"/>
    <mergeCell ref="K29:K31"/>
    <mergeCell ref="E17:E19"/>
    <mergeCell ref="F17:F19"/>
    <mergeCell ref="G17:G19"/>
    <mergeCell ref="H17:H19"/>
    <mergeCell ref="W8:W10"/>
    <mergeCell ref="E4:F4"/>
    <mergeCell ref="B2:D4"/>
    <mergeCell ref="E2:F2"/>
    <mergeCell ref="E3:F3"/>
    <mergeCell ref="W11:W13"/>
    <mergeCell ref="X11:X13"/>
    <mergeCell ref="Y11:Y13"/>
    <mergeCell ref="AA11:AA13"/>
    <mergeCell ref="V6:Y6"/>
    <mergeCell ref="R6:U6"/>
    <mergeCell ref="L6:Q6"/>
    <mergeCell ref="U8:U10"/>
    <mergeCell ref="V8:V10"/>
    <mergeCell ref="Z6:AA6"/>
    <mergeCell ref="B6:G6"/>
    <mergeCell ref="H6:K6"/>
    <mergeCell ref="Z11:Z13"/>
    <mergeCell ref="F8:F10"/>
    <mergeCell ref="G8:G10"/>
    <mergeCell ref="H8:H10"/>
    <mergeCell ref="B8:B10"/>
    <mergeCell ref="X8:X10"/>
    <mergeCell ref="Y8:Y10"/>
    <mergeCell ref="B11:B13"/>
    <mergeCell ref="D11:D13"/>
    <mergeCell ref="C11:C13"/>
    <mergeCell ref="J8:J10"/>
    <mergeCell ref="K8:K10"/>
    <mergeCell ref="AA110:AA112"/>
    <mergeCell ref="Z53:Z55"/>
    <mergeCell ref="AA53:AA55"/>
    <mergeCell ref="Q53:Q55"/>
    <mergeCell ref="Q92:Q94"/>
    <mergeCell ref="Q95:Q97"/>
    <mergeCell ref="Z95:Z97"/>
    <mergeCell ref="Z92:Z94"/>
    <mergeCell ref="AA92:AA94"/>
    <mergeCell ref="AA95:AA97"/>
    <mergeCell ref="Q77:Q79"/>
    <mergeCell ref="Q80:Q82"/>
    <mergeCell ref="Q83:Q85"/>
    <mergeCell ref="Z77:Z79"/>
    <mergeCell ref="Z80:Z82"/>
    <mergeCell ref="Z83:Z85"/>
    <mergeCell ref="AA77:AA79"/>
    <mergeCell ref="AA80:AA82"/>
    <mergeCell ref="Q101:Q103"/>
    <mergeCell ref="Z101:Z103"/>
    <mergeCell ref="Q89:Q91"/>
    <mergeCell ref="Z89:Z91"/>
    <mergeCell ref="AA89:AA91"/>
    <mergeCell ref="W62:W64"/>
    <mergeCell ref="X62:X64"/>
    <mergeCell ref="Y62:Y64"/>
    <mergeCell ref="V59:V61"/>
    <mergeCell ref="W59:W61"/>
    <mergeCell ref="Q71:Q73"/>
    <mergeCell ref="W101:W103"/>
    <mergeCell ref="X89:X91"/>
    <mergeCell ref="Y89:Y91"/>
    <mergeCell ref="Q176:Q178"/>
    <mergeCell ref="Z176:Z178"/>
    <mergeCell ref="AA176:AA178"/>
    <mergeCell ref="Q179:Q181"/>
    <mergeCell ref="Z179:Z181"/>
    <mergeCell ref="AA179:AA181"/>
    <mergeCell ref="Q182:Q184"/>
    <mergeCell ref="Z182:Z184"/>
    <mergeCell ref="AA182:AA184"/>
    <mergeCell ref="Q113:Q115"/>
    <mergeCell ref="Q116:Q118"/>
    <mergeCell ref="Q119:Q121"/>
    <mergeCell ref="Q86:Q88"/>
    <mergeCell ref="Z86:Z88"/>
    <mergeCell ref="AA86:AA88"/>
    <mergeCell ref="Q62:Q64"/>
    <mergeCell ref="Z62:Z64"/>
    <mergeCell ref="AA62:AA64"/>
    <mergeCell ref="Q65:Q67"/>
    <mergeCell ref="Z65:Z67"/>
    <mergeCell ref="AA65:AA67"/>
    <mergeCell ref="Q107:Q109"/>
    <mergeCell ref="Z107:Z109"/>
    <mergeCell ref="AA107:AA109"/>
    <mergeCell ref="W77:W79"/>
    <mergeCell ref="X77:X79"/>
    <mergeCell ref="Y77:Y79"/>
    <mergeCell ref="U101:U103"/>
    <mergeCell ref="U104:U106"/>
    <mergeCell ref="V101:V103"/>
    <mergeCell ref="V104:V106"/>
    <mergeCell ref="X98:X100"/>
    <mergeCell ref="Z14:Z16"/>
    <mergeCell ref="AA14:AA16"/>
    <mergeCell ref="Q20:Q22"/>
    <mergeCell ref="Z17:Z19"/>
    <mergeCell ref="AA17:AA19"/>
    <mergeCell ref="Q23:Q25"/>
    <mergeCell ref="Q26:Q28"/>
    <mergeCell ref="Q32:Q34"/>
    <mergeCell ref="Q35:Q37"/>
    <mergeCell ref="Q38:Q40"/>
    <mergeCell ref="Q110:Q112"/>
    <mergeCell ref="Z110:Z112"/>
    <mergeCell ref="Y56:Y58"/>
    <mergeCell ref="U59:U61"/>
    <mergeCell ref="Q47:Q49"/>
    <mergeCell ref="Q50:Q52"/>
    <mergeCell ref="Z47:Z49"/>
    <mergeCell ref="Z50:Z52"/>
    <mergeCell ref="AA47:AA49"/>
    <mergeCell ref="AA50:AA52"/>
    <mergeCell ref="Q59:Q61"/>
    <mergeCell ref="Y32:Y34"/>
    <mergeCell ref="X29:X31"/>
    <mergeCell ref="X14:X16"/>
    <mergeCell ref="W47:W49"/>
    <mergeCell ref="X47:X49"/>
    <mergeCell ref="Y47:Y49"/>
    <mergeCell ref="X17:X19"/>
    <mergeCell ref="Y17:Y19"/>
    <mergeCell ref="X20:X22"/>
    <mergeCell ref="Q68:Q70"/>
    <mergeCell ref="Q14:Q16"/>
    <mergeCell ref="Z173:Z175"/>
    <mergeCell ref="Q74:Q76"/>
    <mergeCell ref="Q98:Q100"/>
    <mergeCell ref="Q104:Q106"/>
    <mergeCell ref="Q122:Q124"/>
    <mergeCell ref="Q125:Q127"/>
    <mergeCell ref="Q128:Q130"/>
    <mergeCell ref="Q131:Q133"/>
    <mergeCell ref="Q140:Q142"/>
    <mergeCell ref="Q143:Q145"/>
    <mergeCell ref="Q146:Q148"/>
    <mergeCell ref="Q149:Q151"/>
    <mergeCell ref="Q152:Q154"/>
    <mergeCell ref="Q155:Q157"/>
    <mergeCell ref="Q158:Q160"/>
    <mergeCell ref="Q161:Q163"/>
    <mergeCell ref="Q164:Q166"/>
    <mergeCell ref="Q173:Q175"/>
    <mergeCell ref="W104:W106"/>
    <mergeCell ref="X101:X103"/>
    <mergeCell ref="X104:X106"/>
    <mergeCell ref="Y101:Y103"/>
    <mergeCell ref="Y104:Y106"/>
    <mergeCell ref="U95:U97"/>
    <mergeCell ref="V95:V97"/>
    <mergeCell ref="W95:W97"/>
    <mergeCell ref="X95:X97"/>
    <mergeCell ref="Y95:Y97"/>
    <mergeCell ref="U98:U100"/>
    <mergeCell ref="V98:V100"/>
    <mergeCell ref="W98:W100"/>
    <mergeCell ref="W89:W91"/>
    <mergeCell ref="AB6:AF6"/>
    <mergeCell ref="AA173:AA175"/>
    <mergeCell ref="Z221:Z223"/>
    <mergeCell ref="AA221:AA223"/>
    <mergeCell ref="Z224:Z226"/>
    <mergeCell ref="AA224:AA226"/>
    <mergeCell ref="Q224:Q226"/>
    <mergeCell ref="Z68:Z70"/>
    <mergeCell ref="AA68:AA70"/>
    <mergeCell ref="Z71:Z73"/>
    <mergeCell ref="Z74:Z76"/>
    <mergeCell ref="AA71:AA73"/>
    <mergeCell ref="AA74:AA76"/>
    <mergeCell ref="Z98:Z100"/>
    <mergeCell ref="AA98:AA100"/>
    <mergeCell ref="Z104:Z106"/>
    <mergeCell ref="AA104:AA106"/>
    <mergeCell ref="Z122:Z124"/>
    <mergeCell ref="AA122:AA124"/>
    <mergeCell ref="Z119:Z121"/>
    <mergeCell ref="AA119:AA121"/>
    <mergeCell ref="Z125:Z127"/>
    <mergeCell ref="AA125:AA127"/>
    <mergeCell ref="Z113:Z115"/>
    <mergeCell ref="Z116:Z118"/>
    <mergeCell ref="AA113:AA115"/>
    <mergeCell ref="AA116:AA118"/>
    <mergeCell ref="Z128:Z130"/>
    <mergeCell ref="AA128:AA130"/>
    <mergeCell ref="Z131:Z133"/>
    <mergeCell ref="AA131:AA133"/>
    <mergeCell ref="Z149:Z151"/>
  </mergeCells>
  <phoneticPr fontId="23" type="noConversion"/>
  <conditionalFormatting sqref="X8:X9 X11:X12 X14:X15 X17:X18 X20:X21 X23:X24 X26:X27 X29:X30 X32:X33 X35:X36 X38:X39 X41:X42 X44:X45 X47:X48 X50:X51 X53:X54 X56:X57 X59:X60 X62:X63 X65:X66 X68:X69 X71:X72 X74:X75 X77:X78 X80:X81 X83:X84 X86:X87 X89:X90 X92:X93 X95:X96 X98:X99 X101:X102 X104:X105 X107:X108 X110:X111 X113:X114 X116:X117 X119:X120 X122:X123 X125:X126 X128:X129 X131:X132 X134:X135 X137:X138 X140:X141 X143:X144 X146:X147 X149:X150 X152:X153 X155:X156 X158:X159 X161:X162 X164:X165 X167:X168 X170:X171 X173:X174 X176:X177 X179:X180 X182:X183 X185:X186 X188:X189 X191:X192 X194:X195 X197:X198 X200:X201 X203:X204 X206:X207 X209:X210 X212:X213 X215:X216 X218:X219 X221:X222 X224:X225 X227:X228 X230:X231">
    <cfRule type="containsText" dxfId="224" priority="223" operator="containsText" text="Moderado">
      <formula>NOT(ISERROR(SEARCH("Moderado",X8)))</formula>
    </cfRule>
    <cfRule type="containsText" dxfId="223" priority="224" operator="containsText" text="Alto">
      <formula>NOT(ISERROR(SEARCH("Alto",X8)))</formula>
    </cfRule>
    <cfRule type="containsText" dxfId="222" priority="225" operator="containsText" text="Extremo">
      <formula>NOT(ISERROR(SEARCH("Extremo",X8)))</formula>
    </cfRule>
  </conditionalFormatting>
  <conditionalFormatting sqref="J8:J9">
    <cfRule type="containsText" dxfId="221" priority="220" operator="containsText" text="Moderado">
      <formula>NOT(ISERROR(SEARCH("Moderado",J8)))</formula>
    </cfRule>
    <cfRule type="containsText" dxfId="220" priority="221" operator="containsText" text="Alto">
      <formula>NOT(ISERROR(SEARCH("Alto",J8)))</formula>
    </cfRule>
    <cfRule type="containsText" dxfId="219" priority="222" operator="containsText" text="Extremo">
      <formula>NOT(ISERROR(SEARCH("Extremo",J8)))</formula>
    </cfRule>
  </conditionalFormatting>
  <conditionalFormatting sqref="J11:J12">
    <cfRule type="containsText" dxfId="218" priority="217" operator="containsText" text="Moderado">
      <formula>NOT(ISERROR(SEARCH("Moderado",J11)))</formula>
    </cfRule>
    <cfRule type="containsText" dxfId="217" priority="218" operator="containsText" text="Alto">
      <formula>NOT(ISERROR(SEARCH("Alto",J11)))</formula>
    </cfRule>
    <cfRule type="containsText" dxfId="216" priority="219" operator="containsText" text="Extremo">
      <formula>NOT(ISERROR(SEARCH("Extremo",J11)))</formula>
    </cfRule>
  </conditionalFormatting>
  <conditionalFormatting sqref="J14:J15">
    <cfRule type="containsText" dxfId="215" priority="214" operator="containsText" text="Moderado">
      <formula>NOT(ISERROR(SEARCH("Moderado",J14)))</formula>
    </cfRule>
    <cfRule type="containsText" dxfId="214" priority="215" operator="containsText" text="Alto">
      <formula>NOT(ISERROR(SEARCH("Alto",J14)))</formula>
    </cfRule>
    <cfRule type="containsText" dxfId="213" priority="216" operator="containsText" text="Extremo">
      <formula>NOT(ISERROR(SEARCH("Extremo",J14)))</formula>
    </cfRule>
  </conditionalFormatting>
  <conditionalFormatting sqref="J17:J18">
    <cfRule type="containsText" dxfId="212" priority="211" operator="containsText" text="Moderado">
      <formula>NOT(ISERROR(SEARCH("Moderado",J17)))</formula>
    </cfRule>
    <cfRule type="containsText" dxfId="211" priority="212" operator="containsText" text="Alto">
      <formula>NOT(ISERROR(SEARCH("Alto",J17)))</formula>
    </cfRule>
    <cfRule type="containsText" dxfId="210" priority="213" operator="containsText" text="Extremo">
      <formula>NOT(ISERROR(SEARCH("Extremo",J17)))</formula>
    </cfRule>
  </conditionalFormatting>
  <conditionalFormatting sqref="J20:J21">
    <cfRule type="containsText" dxfId="209" priority="208" operator="containsText" text="Moderado">
      <formula>NOT(ISERROR(SEARCH("Moderado",J20)))</formula>
    </cfRule>
    <cfRule type="containsText" dxfId="208" priority="209" operator="containsText" text="Alto">
      <formula>NOT(ISERROR(SEARCH("Alto",J20)))</formula>
    </cfRule>
    <cfRule type="containsText" dxfId="207" priority="210" operator="containsText" text="Extremo">
      <formula>NOT(ISERROR(SEARCH("Extremo",J20)))</formula>
    </cfRule>
  </conditionalFormatting>
  <conditionalFormatting sqref="J23:J24">
    <cfRule type="containsText" dxfId="206" priority="205" operator="containsText" text="Moderado">
      <formula>NOT(ISERROR(SEARCH("Moderado",J23)))</formula>
    </cfRule>
    <cfRule type="containsText" dxfId="205" priority="206" operator="containsText" text="Alto">
      <formula>NOT(ISERROR(SEARCH("Alto",J23)))</formula>
    </cfRule>
    <cfRule type="containsText" dxfId="204" priority="207" operator="containsText" text="Extremo">
      <formula>NOT(ISERROR(SEARCH("Extremo",J23)))</formula>
    </cfRule>
  </conditionalFormatting>
  <conditionalFormatting sqref="J26:J27">
    <cfRule type="containsText" dxfId="203" priority="202" operator="containsText" text="Moderado">
      <formula>NOT(ISERROR(SEARCH("Moderado",J26)))</formula>
    </cfRule>
    <cfRule type="containsText" dxfId="202" priority="203" operator="containsText" text="Alto">
      <formula>NOT(ISERROR(SEARCH("Alto",J26)))</formula>
    </cfRule>
    <cfRule type="containsText" dxfId="201" priority="204" operator="containsText" text="Extremo">
      <formula>NOT(ISERROR(SEARCH("Extremo",J26)))</formula>
    </cfRule>
  </conditionalFormatting>
  <conditionalFormatting sqref="J32:J33">
    <cfRule type="containsText" dxfId="200" priority="199" operator="containsText" text="Moderado">
      <formula>NOT(ISERROR(SEARCH("Moderado",J32)))</formula>
    </cfRule>
    <cfRule type="containsText" dxfId="199" priority="200" operator="containsText" text="Alto">
      <formula>NOT(ISERROR(SEARCH("Alto",J32)))</formula>
    </cfRule>
    <cfRule type="containsText" dxfId="198" priority="201" operator="containsText" text="Extremo">
      <formula>NOT(ISERROR(SEARCH("Extremo",J32)))</formula>
    </cfRule>
  </conditionalFormatting>
  <conditionalFormatting sqref="J35:J36">
    <cfRule type="containsText" dxfId="197" priority="196" operator="containsText" text="Moderado">
      <formula>NOT(ISERROR(SEARCH("Moderado",J35)))</formula>
    </cfRule>
    <cfRule type="containsText" dxfId="196" priority="197" operator="containsText" text="Alto">
      <formula>NOT(ISERROR(SEARCH("Alto",J35)))</formula>
    </cfRule>
    <cfRule type="containsText" dxfId="195" priority="198" operator="containsText" text="Extremo">
      <formula>NOT(ISERROR(SEARCH("Extremo",J35)))</formula>
    </cfRule>
  </conditionalFormatting>
  <conditionalFormatting sqref="J38:J39">
    <cfRule type="containsText" dxfId="194" priority="193" operator="containsText" text="Moderado">
      <formula>NOT(ISERROR(SEARCH("Moderado",J38)))</formula>
    </cfRule>
    <cfRule type="containsText" dxfId="193" priority="194" operator="containsText" text="Alto">
      <formula>NOT(ISERROR(SEARCH("Alto",J38)))</formula>
    </cfRule>
    <cfRule type="containsText" dxfId="192" priority="195" operator="containsText" text="Extremo">
      <formula>NOT(ISERROR(SEARCH("Extremo",J38)))</formula>
    </cfRule>
  </conditionalFormatting>
  <conditionalFormatting sqref="J41:J42">
    <cfRule type="containsText" dxfId="191" priority="190" operator="containsText" text="Moderado">
      <formula>NOT(ISERROR(SEARCH("Moderado",J41)))</formula>
    </cfRule>
    <cfRule type="containsText" dxfId="190" priority="191" operator="containsText" text="Alto">
      <formula>NOT(ISERROR(SEARCH("Alto",J41)))</formula>
    </cfRule>
    <cfRule type="containsText" dxfId="189" priority="192" operator="containsText" text="Extremo">
      <formula>NOT(ISERROR(SEARCH("Extremo",J41)))</formula>
    </cfRule>
  </conditionalFormatting>
  <conditionalFormatting sqref="J44:J45">
    <cfRule type="containsText" dxfId="188" priority="187" operator="containsText" text="Moderado">
      <formula>NOT(ISERROR(SEARCH("Moderado",J44)))</formula>
    </cfRule>
    <cfRule type="containsText" dxfId="187" priority="188" operator="containsText" text="Alto">
      <formula>NOT(ISERROR(SEARCH("Alto",J44)))</formula>
    </cfRule>
    <cfRule type="containsText" dxfId="186" priority="189" operator="containsText" text="Extremo">
      <formula>NOT(ISERROR(SEARCH("Extremo",J44)))</formula>
    </cfRule>
  </conditionalFormatting>
  <conditionalFormatting sqref="J47:J48">
    <cfRule type="containsText" dxfId="185" priority="184" operator="containsText" text="Moderado">
      <formula>NOT(ISERROR(SEARCH("Moderado",J47)))</formula>
    </cfRule>
    <cfRule type="containsText" dxfId="184" priority="185" operator="containsText" text="Alto">
      <formula>NOT(ISERROR(SEARCH("Alto",J47)))</formula>
    </cfRule>
    <cfRule type="containsText" dxfId="183" priority="186" operator="containsText" text="Extremo">
      <formula>NOT(ISERROR(SEARCH("Extremo",J47)))</formula>
    </cfRule>
  </conditionalFormatting>
  <conditionalFormatting sqref="J50:J51">
    <cfRule type="containsText" dxfId="182" priority="181" operator="containsText" text="Moderado">
      <formula>NOT(ISERROR(SEARCH("Moderado",J50)))</formula>
    </cfRule>
    <cfRule type="containsText" dxfId="181" priority="182" operator="containsText" text="Alto">
      <formula>NOT(ISERROR(SEARCH("Alto",J50)))</formula>
    </cfRule>
    <cfRule type="containsText" dxfId="180" priority="183" operator="containsText" text="Extremo">
      <formula>NOT(ISERROR(SEARCH("Extremo",J50)))</formula>
    </cfRule>
  </conditionalFormatting>
  <conditionalFormatting sqref="J53:J54">
    <cfRule type="containsText" dxfId="179" priority="178" operator="containsText" text="Moderado">
      <formula>NOT(ISERROR(SEARCH("Moderado",J53)))</formula>
    </cfRule>
    <cfRule type="containsText" dxfId="178" priority="179" operator="containsText" text="Alto">
      <formula>NOT(ISERROR(SEARCH("Alto",J53)))</formula>
    </cfRule>
    <cfRule type="containsText" dxfId="177" priority="180" operator="containsText" text="Extremo">
      <formula>NOT(ISERROR(SEARCH("Extremo",J53)))</formula>
    </cfRule>
  </conditionalFormatting>
  <conditionalFormatting sqref="J56:J57">
    <cfRule type="containsText" dxfId="176" priority="175" operator="containsText" text="Moderado">
      <formula>NOT(ISERROR(SEARCH("Moderado",J56)))</formula>
    </cfRule>
    <cfRule type="containsText" dxfId="175" priority="176" operator="containsText" text="Alto">
      <formula>NOT(ISERROR(SEARCH("Alto",J56)))</formula>
    </cfRule>
    <cfRule type="containsText" dxfId="174" priority="177" operator="containsText" text="Extremo">
      <formula>NOT(ISERROR(SEARCH("Extremo",J56)))</formula>
    </cfRule>
  </conditionalFormatting>
  <conditionalFormatting sqref="J59:J60">
    <cfRule type="containsText" dxfId="173" priority="172" operator="containsText" text="Moderado">
      <formula>NOT(ISERROR(SEARCH("Moderado",J59)))</formula>
    </cfRule>
    <cfRule type="containsText" dxfId="172" priority="173" operator="containsText" text="Alto">
      <formula>NOT(ISERROR(SEARCH("Alto",J59)))</formula>
    </cfRule>
    <cfRule type="containsText" dxfId="171" priority="174" operator="containsText" text="Extremo">
      <formula>NOT(ISERROR(SEARCH("Extremo",J59)))</formula>
    </cfRule>
  </conditionalFormatting>
  <conditionalFormatting sqref="J62:J63">
    <cfRule type="containsText" dxfId="170" priority="169" operator="containsText" text="Moderado">
      <formula>NOT(ISERROR(SEARCH("Moderado",J62)))</formula>
    </cfRule>
    <cfRule type="containsText" dxfId="169" priority="170" operator="containsText" text="Alto">
      <formula>NOT(ISERROR(SEARCH("Alto",J62)))</formula>
    </cfRule>
    <cfRule type="containsText" dxfId="168" priority="171" operator="containsText" text="Extremo">
      <formula>NOT(ISERROR(SEARCH("Extremo",J62)))</formula>
    </cfRule>
  </conditionalFormatting>
  <conditionalFormatting sqref="J74:J75">
    <cfRule type="containsText" dxfId="167" priority="166" operator="containsText" text="Moderado">
      <formula>NOT(ISERROR(SEARCH("Moderado",J74)))</formula>
    </cfRule>
    <cfRule type="containsText" dxfId="166" priority="167" operator="containsText" text="Alto">
      <formula>NOT(ISERROR(SEARCH("Alto",J74)))</formula>
    </cfRule>
    <cfRule type="containsText" dxfId="165" priority="168" operator="containsText" text="Extremo">
      <formula>NOT(ISERROR(SEARCH("Extremo",J74)))</formula>
    </cfRule>
  </conditionalFormatting>
  <conditionalFormatting sqref="J77:J78">
    <cfRule type="containsText" dxfId="164" priority="163" operator="containsText" text="Moderado">
      <formula>NOT(ISERROR(SEARCH("Moderado",J77)))</formula>
    </cfRule>
    <cfRule type="containsText" dxfId="163" priority="164" operator="containsText" text="Alto">
      <formula>NOT(ISERROR(SEARCH("Alto",J77)))</formula>
    </cfRule>
    <cfRule type="containsText" dxfId="162" priority="165" operator="containsText" text="Extremo">
      <formula>NOT(ISERROR(SEARCH("Extremo",J77)))</formula>
    </cfRule>
  </conditionalFormatting>
  <conditionalFormatting sqref="J80:J81">
    <cfRule type="containsText" dxfId="161" priority="160" operator="containsText" text="Moderado">
      <formula>NOT(ISERROR(SEARCH("Moderado",J80)))</formula>
    </cfRule>
    <cfRule type="containsText" dxfId="160" priority="161" operator="containsText" text="Alto">
      <formula>NOT(ISERROR(SEARCH("Alto",J80)))</formula>
    </cfRule>
    <cfRule type="containsText" dxfId="159" priority="162" operator="containsText" text="Extremo">
      <formula>NOT(ISERROR(SEARCH("Extremo",J80)))</formula>
    </cfRule>
  </conditionalFormatting>
  <conditionalFormatting sqref="J83:J84">
    <cfRule type="containsText" dxfId="158" priority="157" operator="containsText" text="Moderado">
      <formula>NOT(ISERROR(SEARCH("Moderado",J83)))</formula>
    </cfRule>
    <cfRule type="containsText" dxfId="157" priority="158" operator="containsText" text="Alto">
      <formula>NOT(ISERROR(SEARCH("Alto",J83)))</formula>
    </cfRule>
    <cfRule type="containsText" dxfId="156" priority="159" operator="containsText" text="Extremo">
      <formula>NOT(ISERROR(SEARCH("Extremo",J83)))</formula>
    </cfRule>
  </conditionalFormatting>
  <conditionalFormatting sqref="J89:J90">
    <cfRule type="containsText" dxfId="155" priority="154" operator="containsText" text="Moderado">
      <formula>NOT(ISERROR(SEARCH("Moderado",J89)))</formula>
    </cfRule>
    <cfRule type="containsText" dxfId="154" priority="155" operator="containsText" text="Alto">
      <formula>NOT(ISERROR(SEARCH("Alto",J89)))</formula>
    </cfRule>
    <cfRule type="containsText" dxfId="153" priority="156" operator="containsText" text="Extremo">
      <formula>NOT(ISERROR(SEARCH("Extremo",J89)))</formula>
    </cfRule>
  </conditionalFormatting>
  <conditionalFormatting sqref="J92:J93">
    <cfRule type="containsText" dxfId="152" priority="151" operator="containsText" text="Moderado">
      <formula>NOT(ISERROR(SEARCH("Moderado",J92)))</formula>
    </cfRule>
    <cfRule type="containsText" dxfId="151" priority="152" operator="containsText" text="Alto">
      <formula>NOT(ISERROR(SEARCH("Alto",J92)))</formula>
    </cfRule>
    <cfRule type="containsText" dxfId="150" priority="153" operator="containsText" text="Extremo">
      <formula>NOT(ISERROR(SEARCH("Extremo",J92)))</formula>
    </cfRule>
  </conditionalFormatting>
  <conditionalFormatting sqref="J95:J96">
    <cfRule type="containsText" dxfId="149" priority="148" operator="containsText" text="Moderado">
      <formula>NOT(ISERROR(SEARCH("Moderado",J95)))</formula>
    </cfRule>
    <cfRule type="containsText" dxfId="148" priority="149" operator="containsText" text="Alto">
      <formula>NOT(ISERROR(SEARCH("Alto",J95)))</formula>
    </cfRule>
    <cfRule type="containsText" dxfId="147" priority="150" operator="containsText" text="Extremo">
      <formula>NOT(ISERROR(SEARCH("Extremo",J95)))</formula>
    </cfRule>
  </conditionalFormatting>
  <conditionalFormatting sqref="J98:J99">
    <cfRule type="containsText" dxfId="146" priority="145" operator="containsText" text="Moderado">
      <formula>NOT(ISERROR(SEARCH("Moderado",J98)))</formula>
    </cfRule>
    <cfRule type="containsText" dxfId="145" priority="146" operator="containsText" text="Alto">
      <formula>NOT(ISERROR(SEARCH("Alto",J98)))</formula>
    </cfRule>
    <cfRule type="containsText" dxfId="144" priority="147" operator="containsText" text="Extremo">
      <formula>NOT(ISERROR(SEARCH("Extremo",J98)))</formula>
    </cfRule>
  </conditionalFormatting>
  <conditionalFormatting sqref="J101:J102">
    <cfRule type="containsText" dxfId="143" priority="142" operator="containsText" text="Moderado">
      <formula>NOT(ISERROR(SEARCH("Moderado",J101)))</formula>
    </cfRule>
    <cfRule type="containsText" dxfId="142" priority="143" operator="containsText" text="Alto">
      <formula>NOT(ISERROR(SEARCH("Alto",J101)))</formula>
    </cfRule>
    <cfRule type="containsText" dxfId="141" priority="144" operator="containsText" text="Extremo">
      <formula>NOT(ISERROR(SEARCH("Extremo",J101)))</formula>
    </cfRule>
  </conditionalFormatting>
  <conditionalFormatting sqref="J104:J105">
    <cfRule type="containsText" dxfId="140" priority="139" operator="containsText" text="Moderado">
      <formula>NOT(ISERROR(SEARCH("Moderado",J104)))</formula>
    </cfRule>
    <cfRule type="containsText" dxfId="139" priority="140" operator="containsText" text="Alto">
      <formula>NOT(ISERROR(SEARCH("Alto",J104)))</formula>
    </cfRule>
    <cfRule type="containsText" dxfId="138" priority="141" operator="containsText" text="Extremo">
      <formula>NOT(ISERROR(SEARCH("Extremo",J104)))</formula>
    </cfRule>
  </conditionalFormatting>
  <conditionalFormatting sqref="J110:J111">
    <cfRule type="containsText" dxfId="137" priority="136" operator="containsText" text="Moderado">
      <formula>NOT(ISERROR(SEARCH("Moderado",J110)))</formula>
    </cfRule>
    <cfRule type="containsText" dxfId="136" priority="137" operator="containsText" text="Alto">
      <formula>NOT(ISERROR(SEARCH("Alto",J110)))</formula>
    </cfRule>
    <cfRule type="containsText" dxfId="135" priority="138" operator="containsText" text="Extremo">
      <formula>NOT(ISERROR(SEARCH("Extremo",J110)))</formula>
    </cfRule>
  </conditionalFormatting>
  <conditionalFormatting sqref="J113:J114">
    <cfRule type="containsText" dxfId="134" priority="133" operator="containsText" text="Moderado">
      <formula>NOT(ISERROR(SEARCH("Moderado",J113)))</formula>
    </cfRule>
    <cfRule type="containsText" dxfId="133" priority="134" operator="containsText" text="Alto">
      <formula>NOT(ISERROR(SEARCH("Alto",J113)))</formula>
    </cfRule>
    <cfRule type="containsText" dxfId="132" priority="135" operator="containsText" text="Extremo">
      <formula>NOT(ISERROR(SEARCH("Extremo",J113)))</formula>
    </cfRule>
  </conditionalFormatting>
  <conditionalFormatting sqref="J119:J120">
    <cfRule type="containsText" dxfId="131" priority="130" operator="containsText" text="Moderado">
      <formula>NOT(ISERROR(SEARCH("Moderado",J119)))</formula>
    </cfRule>
    <cfRule type="containsText" dxfId="130" priority="131" operator="containsText" text="Alto">
      <formula>NOT(ISERROR(SEARCH("Alto",J119)))</formula>
    </cfRule>
    <cfRule type="containsText" dxfId="129" priority="132" operator="containsText" text="Extremo">
      <formula>NOT(ISERROR(SEARCH("Extremo",J119)))</formula>
    </cfRule>
  </conditionalFormatting>
  <conditionalFormatting sqref="J122:J123">
    <cfRule type="containsText" dxfId="128" priority="127" operator="containsText" text="Moderado">
      <formula>NOT(ISERROR(SEARCH("Moderado",J122)))</formula>
    </cfRule>
    <cfRule type="containsText" dxfId="127" priority="128" operator="containsText" text="Alto">
      <formula>NOT(ISERROR(SEARCH("Alto",J122)))</formula>
    </cfRule>
    <cfRule type="containsText" dxfId="126" priority="129" operator="containsText" text="Extremo">
      <formula>NOT(ISERROR(SEARCH("Extremo",J122)))</formula>
    </cfRule>
  </conditionalFormatting>
  <conditionalFormatting sqref="J125:J126">
    <cfRule type="containsText" dxfId="125" priority="124" operator="containsText" text="Moderado">
      <formula>NOT(ISERROR(SEARCH("Moderado",J125)))</formula>
    </cfRule>
    <cfRule type="containsText" dxfId="124" priority="125" operator="containsText" text="Alto">
      <formula>NOT(ISERROR(SEARCH("Alto",J125)))</formula>
    </cfRule>
    <cfRule type="containsText" dxfId="123" priority="126" operator="containsText" text="Extremo">
      <formula>NOT(ISERROR(SEARCH("Extremo",J125)))</formula>
    </cfRule>
  </conditionalFormatting>
  <conditionalFormatting sqref="J128:J129">
    <cfRule type="containsText" dxfId="122" priority="121" operator="containsText" text="Moderado">
      <formula>NOT(ISERROR(SEARCH("Moderado",J128)))</formula>
    </cfRule>
    <cfRule type="containsText" dxfId="121" priority="122" operator="containsText" text="Alto">
      <formula>NOT(ISERROR(SEARCH("Alto",J128)))</formula>
    </cfRule>
    <cfRule type="containsText" dxfId="120" priority="123" operator="containsText" text="Extremo">
      <formula>NOT(ISERROR(SEARCH("Extremo",J128)))</formula>
    </cfRule>
  </conditionalFormatting>
  <conditionalFormatting sqref="J131:J132">
    <cfRule type="containsText" dxfId="119" priority="118" operator="containsText" text="Moderado">
      <formula>NOT(ISERROR(SEARCH("Moderado",J131)))</formula>
    </cfRule>
    <cfRule type="containsText" dxfId="118" priority="119" operator="containsText" text="Alto">
      <formula>NOT(ISERROR(SEARCH("Alto",J131)))</formula>
    </cfRule>
    <cfRule type="containsText" dxfId="117" priority="120" operator="containsText" text="Extremo">
      <formula>NOT(ISERROR(SEARCH("Extremo",J131)))</formula>
    </cfRule>
  </conditionalFormatting>
  <conditionalFormatting sqref="J134:J135">
    <cfRule type="containsText" dxfId="116" priority="115" operator="containsText" text="Moderado">
      <formula>NOT(ISERROR(SEARCH("Moderado",J134)))</formula>
    </cfRule>
    <cfRule type="containsText" dxfId="115" priority="116" operator="containsText" text="Alto">
      <formula>NOT(ISERROR(SEARCH("Alto",J134)))</formula>
    </cfRule>
    <cfRule type="containsText" dxfId="114" priority="117" operator="containsText" text="Extremo">
      <formula>NOT(ISERROR(SEARCH("Extremo",J134)))</formula>
    </cfRule>
  </conditionalFormatting>
  <conditionalFormatting sqref="J137:J138">
    <cfRule type="containsText" dxfId="113" priority="112" operator="containsText" text="Moderado">
      <formula>NOT(ISERROR(SEARCH("Moderado",J137)))</formula>
    </cfRule>
    <cfRule type="containsText" dxfId="112" priority="113" operator="containsText" text="Alto">
      <formula>NOT(ISERROR(SEARCH("Alto",J137)))</formula>
    </cfRule>
    <cfRule type="containsText" dxfId="111" priority="114" operator="containsText" text="Extremo">
      <formula>NOT(ISERROR(SEARCH("Extremo",J137)))</formula>
    </cfRule>
  </conditionalFormatting>
  <conditionalFormatting sqref="J140:J141">
    <cfRule type="containsText" dxfId="110" priority="109" operator="containsText" text="Moderado">
      <formula>NOT(ISERROR(SEARCH("Moderado",J140)))</formula>
    </cfRule>
    <cfRule type="containsText" dxfId="109" priority="110" operator="containsText" text="Alto">
      <formula>NOT(ISERROR(SEARCH("Alto",J140)))</formula>
    </cfRule>
    <cfRule type="containsText" dxfId="108" priority="111" operator="containsText" text="Extremo">
      <formula>NOT(ISERROR(SEARCH("Extremo",J140)))</formula>
    </cfRule>
  </conditionalFormatting>
  <conditionalFormatting sqref="J143:J144">
    <cfRule type="containsText" dxfId="107" priority="106" operator="containsText" text="Moderado">
      <formula>NOT(ISERROR(SEARCH("Moderado",J143)))</formula>
    </cfRule>
    <cfRule type="containsText" dxfId="106" priority="107" operator="containsText" text="Alto">
      <formula>NOT(ISERROR(SEARCH("Alto",J143)))</formula>
    </cfRule>
    <cfRule type="containsText" dxfId="105" priority="108" operator="containsText" text="Extremo">
      <formula>NOT(ISERROR(SEARCH("Extremo",J143)))</formula>
    </cfRule>
  </conditionalFormatting>
  <conditionalFormatting sqref="J146:J147">
    <cfRule type="containsText" dxfId="104" priority="103" operator="containsText" text="Moderado">
      <formula>NOT(ISERROR(SEARCH("Moderado",J146)))</formula>
    </cfRule>
    <cfRule type="containsText" dxfId="103" priority="104" operator="containsText" text="Alto">
      <formula>NOT(ISERROR(SEARCH("Alto",J146)))</formula>
    </cfRule>
    <cfRule type="containsText" dxfId="102" priority="105" operator="containsText" text="Extremo">
      <formula>NOT(ISERROR(SEARCH("Extremo",J146)))</formula>
    </cfRule>
  </conditionalFormatting>
  <conditionalFormatting sqref="J149:J150">
    <cfRule type="containsText" dxfId="101" priority="100" operator="containsText" text="Moderado">
      <formula>NOT(ISERROR(SEARCH("Moderado",J149)))</formula>
    </cfRule>
    <cfRule type="containsText" dxfId="100" priority="101" operator="containsText" text="Alto">
      <formula>NOT(ISERROR(SEARCH("Alto",J149)))</formula>
    </cfRule>
    <cfRule type="containsText" dxfId="99" priority="102" operator="containsText" text="Extremo">
      <formula>NOT(ISERROR(SEARCH("Extremo",J149)))</formula>
    </cfRule>
  </conditionalFormatting>
  <conditionalFormatting sqref="J152:J153">
    <cfRule type="containsText" dxfId="98" priority="97" operator="containsText" text="Moderado">
      <formula>NOT(ISERROR(SEARCH("Moderado",J152)))</formula>
    </cfRule>
    <cfRule type="containsText" dxfId="97" priority="98" operator="containsText" text="Alto">
      <formula>NOT(ISERROR(SEARCH("Alto",J152)))</formula>
    </cfRule>
    <cfRule type="containsText" dxfId="96" priority="99" operator="containsText" text="Extremo">
      <formula>NOT(ISERROR(SEARCH("Extremo",J152)))</formula>
    </cfRule>
  </conditionalFormatting>
  <conditionalFormatting sqref="J155:J156">
    <cfRule type="containsText" dxfId="95" priority="94" operator="containsText" text="Moderado">
      <formula>NOT(ISERROR(SEARCH("Moderado",J155)))</formula>
    </cfRule>
    <cfRule type="containsText" dxfId="94" priority="95" operator="containsText" text="Alto">
      <formula>NOT(ISERROR(SEARCH("Alto",J155)))</formula>
    </cfRule>
    <cfRule type="containsText" dxfId="93" priority="96" operator="containsText" text="Extremo">
      <formula>NOT(ISERROR(SEARCH("Extremo",J155)))</formula>
    </cfRule>
  </conditionalFormatting>
  <conditionalFormatting sqref="J158:J159">
    <cfRule type="containsText" dxfId="92" priority="91" operator="containsText" text="Moderado">
      <formula>NOT(ISERROR(SEARCH("Moderado",J158)))</formula>
    </cfRule>
    <cfRule type="containsText" dxfId="91" priority="92" operator="containsText" text="Alto">
      <formula>NOT(ISERROR(SEARCH("Alto",J158)))</formula>
    </cfRule>
    <cfRule type="containsText" dxfId="90" priority="93" operator="containsText" text="Extremo">
      <formula>NOT(ISERROR(SEARCH("Extremo",J158)))</formula>
    </cfRule>
  </conditionalFormatting>
  <conditionalFormatting sqref="J164:J165">
    <cfRule type="containsText" dxfId="89" priority="88" operator="containsText" text="Moderado">
      <formula>NOT(ISERROR(SEARCH("Moderado",J164)))</formula>
    </cfRule>
    <cfRule type="containsText" dxfId="88" priority="89" operator="containsText" text="Alto">
      <formula>NOT(ISERROR(SEARCH("Alto",J164)))</formula>
    </cfRule>
    <cfRule type="containsText" dxfId="87" priority="90" operator="containsText" text="Extremo">
      <formula>NOT(ISERROR(SEARCH("Extremo",J164)))</formula>
    </cfRule>
  </conditionalFormatting>
  <conditionalFormatting sqref="J167:J168">
    <cfRule type="containsText" dxfId="86" priority="85" operator="containsText" text="Moderado">
      <formula>NOT(ISERROR(SEARCH("Moderado",J167)))</formula>
    </cfRule>
    <cfRule type="containsText" dxfId="85" priority="86" operator="containsText" text="Alto">
      <formula>NOT(ISERROR(SEARCH("Alto",J167)))</formula>
    </cfRule>
    <cfRule type="containsText" dxfId="84" priority="87" operator="containsText" text="Extremo">
      <formula>NOT(ISERROR(SEARCH("Extremo",J167)))</formula>
    </cfRule>
  </conditionalFormatting>
  <conditionalFormatting sqref="J176:J177">
    <cfRule type="containsText" dxfId="83" priority="82" operator="containsText" text="Moderado">
      <formula>NOT(ISERROR(SEARCH("Moderado",J176)))</formula>
    </cfRule>
    <cfRule type="containsText" dxfId="82" priority="83" operator="containsText" text="Alto">
      <formula>NOT(ISERROR(SEARCH("Alto",J176)))</formula>
    </cfRule>
    <cfRule type="containsText" dxfId="81" priority="84" operator="containsText" text="Extremo">
      <formula>NOT(ISERROR(SEARCH("Extremo",J176)))</formula>
    </cfRule>
  </conditionalFormatting>
  <conditionalFormatting sqref="J185:J186">
    <cfRule type="containsText" dxfId="80" priority="79" operator="containsText" text="Moderado">
      <formula>NOT(ISERROR(SEARCH("Moderado",J185)))</formula>
    </cfRule>
    <cfRule type="containsText" dxfId="79" priority="80" operator="containsText" text="Alto">
      <formula>NOT(ISERROR(SEARCH("Alto",J185)))</formula>
    </cfRule>
    <cfRule type="containsText" dxfId="78" priority="81" operator="containsText" text="Extremo">
      <formula>NOT(ISERROR(SEARCH("Extremo",J185)))</formula>
    </cfRule>
  </conditionalFormatting>
  <conditionalFormatting sqref="J191:J192">
    <cfRule type="containsText" dxfId="77" priority="76" operator="containsText" text="Moderado">
      <formula>NOT(ISERROR(SEARCH("Moderado",J191)))</formula>
    </cfRule>
    <cfRule type="containsText" dxfId="76" priority="77" operator="containsText" text="Alto">
      <formula>NOT(ISERROR(SEARCH("Alto",J191)))</formula>
    </cfRule>
    <cfRule type="containsText" dxfId="75" priority="78" operator="containsText" text="Extremo">
      <formula>NOT(ISERROR(SEARCH("Extremo",J191)))</formula>
    </cfRule>
  </conditionalFormatting>
  <conditionalFormatting sqref="J194:J195">
    <cfRule type="containsText" dxfId="74" priority="73" operator="containsText" text="Moderado">
      <formula>NOT(ISERROR(SEARCH("Moderado",J194)))</formula>
    </cfRule>
    <cfRule type="containsText" dxfId="73" priority="74" operator="containsText" text="Alto">
      <formula>NOT(ISERROR(SEARCH("Alto",J194)))</formula>
    </cfRule>
    <cfRule type="containsText" dxfId="72" priority="75" operator="containsText" text="Extremo">
      <formula>NOT(ISERROR(SEARCH("Extremo",J194)))</formula>
    </cfRule>
  </conditionalFormatting>
  <conditionalFormatting sqref="J212:J213">
    <cfRule type="containsText" dxfId="71" priority="70" operator="containsText" text="Moderado">
      <formula>NOT(ISERROR(SEARCH("Moderado",J212)))</formula>
    </cfRule>
    <cfRule type="containsText" dxfId="70" priority="71" operator="containsText" text="Alto">
      <formula>NOT(ISERROR(SEARCH("Alto",J212)))</formula>
    </cfRule>
    <cfRule type="containsText" dxfId="69" priority="72" operator="containsText" text="Extremo">
      <formula>NOT(ISERROR(SEARCH("Extremo",J212)))</formula>
    </cfRule>
  </conditionalFormatting>
  <conditionalFormatting sqref="J218:J219">
    <cfRule type="containsText" dxfId="68" priority="67" operator="containsText" text="Moderado">
      <formula>NOT(ISERROR(SEARCH("Moderado",J218)))</formula>
    </cfRule>
    <cfRule type="containsText" dxfId="67" priority="68" operator="containsText" text="Alto">
      <formula>NOT(ISERROR(SEARCH("Alto",J218)))</formula>
    </cfRule>
    <cfRule type="containsText" dxfId="66" priority="69" operator="containsText" text="Extremo">
      <formula>NOT(ISERROR(SEARCH("Extremo",J218)))</formula>
    </cfRule>
  </conditionalFormatting>
  <conditionalFormatting sqref="J221:J222">
    <cfRule type="containsText" dxfId="65" priority="64" operator="containsText" text="Moderado">
      <formula>NOT(ISERROR(SEARCH("Moderado",J221)))</formula>
    </cfRule>
    <cfRule type="containsText" dxfId="64" priority="65" operator="containsText" text="Alto">
      <formula>NOT(ISERROR(SEARCH("Alto",J221)))</formula>
    </cfRule>
    <cfRule type="containsText" dxfId="63" priority="66" operator="containsText" text="Extremo">
      <formula>NOT(ISERROR(SEARCH("Extremo",J221)))</formula>
    </cfRule>
  </conditionalFormatting>
  <conditionalFormatting sqref="J224:J225">
    <cfRule type="containsText" dxfId="62" priority="61" operator="containsText" text="Moderado">
      <formula>NOT(ISERROR(SEARCH("Moderado",J224)))</formula>
    </cfRule>
    <cfRule type="containsText" dxfId="61" priority="62" operator="containsText" text="Alto">
      <formula>NOT(ISERROR(SEARCH("Alto",J224)))</formula>
    </cfRule>
    <cfRule type="containsText" dxfId="60" priority="63" operator="containsText" text="Extremo">
      <formula>NOT(ISERROR(SEARCH("Extremo",J224)))</formula>
    </cfRule>
  </conditionalFormatting>
  <conditionalFormatting sqref="J227:J228">
    <cfRule type="containsText" dxfId="59" priority="58" operator="containsText" text="Moderado">
      <formula>NOT(ISERROR(SEARCH("Moderado",J227)))</formula>
    </cfRule>
    <cfRule type="containsText" dxfId="58" priority="59" operator="containsText" text="Alto">
      <formula>NOT(ISERROR(SEARCH("Alto",J227)))</formula>
    </cfRule>
    <cfRule type="containsText" dxfId="57" priority="60" operator="containsText" text="Extremo">
      <formula>NOT(ISERROR(SEARCH("Extremo",J227)))</formula>
    </cfRule>
  </conditionalFormatting>
  <conditionalFormatting sqref="J215:J216">
    <cfRule type="containsText" dxfId="56" priority="55" operator="containsText" text="Moderado">
      <formula>NOT(ISERROR(SEARCH("Moderado",J215)))</formula>
    </cfRule>
    <cfRule type="containsText" dxfId="55" priority="56" operator="containsText" text="Alto">
      <formula>NOT(ISERROR(SEARCH("Alto",J215)))</formula>
    </cfRule>
    <cfRule type="containsText" dxfId="54" priority="57" operator="containsText" text="Extremo">
      <formula>NOT(ISERROR(SEARCH("Extremo",J215)))</formula>
    </cfRule>
  </conditionalFormatting>
  <conditionalFormatting sqref="J209:J210">
    <cfRule type="containsText" dxfId="53" priority="52" operator="containsText" text="Moderado">
      <formula>NOT(ISERROR(SEARCH("Moderado",J209)))</formula>
    </cfRule>
    <cfRule type="containsText" dxfId="52" priority="53" operator="containsText" text="Alto">
      <formula>NOT(ISERROR(SEARCH("Alto",J209)))</formula>
    </cfRule>
    <cfRule type="containsText" dxfId="51" priority="54" operator="containsText" text="Extremo">
      <formula>NOT(ISERROR(SEARCH("Extremo",J209)))</formula>
    </cfRule>
  </conditionalFormatting>
  <conditionalFormatting sqref="J206:J207">
    <cfRule type="containsText" dxfId="50" priority="49" operator="containsText" text="Moderado">
      <formula>NOT(ISERROR(SEARCH("Moderado",J206)))</formula>
    </cfRule>
    <cfRule type="containsText" dxfId="49" priority="50" operator="containsText" text="Alto">
      <formula>NOT(ISERROR(SEARCH("Alto",J206)))</formula>
    </cfRule>
    <cfRule type="containsText" dxfId="48" priority="51" operator="containsText" text="Extremo">
      <formula>NOT(ISERROR(SEARCH("Extremo",J206)))</formula>
    </cfRule>
  </conditionalFormatting>
  <conditionalFormatting sqref="J203:J204">
    <cfRule type="containsText" dxfId="47" priority="46" operator="containsText" text="Moderado">
      <formula>NOT(ISERROR(SEARCH("Moderado",J203)))</formula>
    </cfRule>
    <cfRule type="containsText" dxfId="46" priority="47" operator="containsText" text="Alto">
      <formula>NOT(ISERROR(SEARCH("Alto",J203)))</formula>
    </cfRule>
    <cfRule type="containsText" dxfId="45" priority="48" operator="containsText" text="Extremo">
      <formula>NOT(ISERROR(SEARCH("Extremo",J203)))</formula>
    </cfRule>
  </conditionalFormatting>
  <conditionalFormatting sqref="J200:J201">
    <cfRule type="containsText" dxfId="44" priority="43" operator="containsText" text="Moderado">
      <formula>NOT(ISERROR(SEARCH("Moderado",J200)))</formula>
    </cfRule>
    <cfRule type="containsText" dxfId="43" priority="44" operator="containsText" text="Alto">
      <formula>NOT(ISERROR(SEARCH("Alto",J200)))</formula>
    </cfRule>
    <cfRule type="containsText" dxfId="42" priority="45" operator="containsText" text="Extremo">
      <formula>NOT(ISERROR(SEARCH("Extremo",J200)))</formula>
    </cfRule>
  </conditionalFormatting>
  <conditionalFormatting sqref="J197:J198">
    <cfRule type="containsText" dxfId="41" priority="40" operator="containsText" text="Moderado">
      <formula>NOT(ISERROR(SEARCH("Moderado",J197)))</formula>
    </cfRule>
    <cfRule type="containsText" dxfId="40" priority="41" operator="containsText" text="Alto">
      <formula>NOT(ISERROR(SEARCH("Alto",J197)))</formula>
    </cfRule>
    <cfRule type="containsText" dxfId="39" priority="42" operator="containsText" text="Extremo">
      <formula>NOT(ISERROR(SEARCH("Extremo",J197)))</formula>
    </cfRule>
  </conditionalFormatting>
  <conditionalFormatting sqref="J188:J189">
    <cfRule type="containsText" dxfId="38" priority="37" operator="containsText" text="Moderado">
      <formula>NOT(ISERROR(SEARCH("Moderado",J188)))</formula>
    </cfRule>
    <cfRule type="containsText" dxfId="37" priority="38" operator="containsText" text="Alto">
      <formula>NOT(ISERROR(SEARCH("Alto",J188)))</formula>
    </cfRule>
    <cfRule type="containsText" dxfId="36" priority="39" operator="containsText" text="Extremo">
      <formula>NOT(ISERROR(SEARCH("Extremo",J188)))</formula>
    </cfRule>
  </conditionalFormatting>
  <conditionalFormatting sqref="J182:J183">
    <cfRule type="containsText" dxfId="35" priority="34" operator="containsText" text="Moderado">
      <formula>NOT(ISERROR(SEARCH("Moderado",J182)))</formula>
    </cfRule>
    <cfRule type="containsText" dxfId="34" priority="35" operator="containsText" text="Alto">
      <formula>NOT(ISERROR(SEARCH("Alto",J182)))</formula>
    </cfRule>
    <cfRule type="containsText" dxfId="33" priority="36" operator="containsText" text="Extremo">
      <formula>NOT(ISERROR(SEARCH("Extremo",J182)))</formula>
    </cfRule>
  </conditionalFormatting>
  <conditionalFormatting sqref="J173:J174">
    <cfRule type="containsText" dxfId="32" priority="31" operator="containsText" text="Moderado">
      <formula>NOT(ISERROR(SEARCH("Moderado",J173)))</formula>
    </cfRule>
    <cfRule type="containsText" dxfId="31" priority="32" operator="containsText" text="Alto">
      <formula>NOT(ISERROR(SEARCH("Alto",J173)))</formula>
    </cfRule>
    <cfRule type="containsText" dxfId="30" priority="33" operator="containsText" text="Extremo">
      <formula>NOT(ISERROR(SEARCH("Extremo",J173)))</formula>
    </cfRule>
  </conditionalFormatting>
  <conditionalFormatting sqref="J161:J162">
    <cfRule type="containsText" dxfId="29" priority="28" operator="containsText" text="Moderado">
      <formula>NOT(ISERROR(SEARCH("Moderado",J161)))</formula>
    </cfRule>
    <cfRule type="containsText" dxfId="28" priority="29" operator="containsText" text="Alto">
      <formula>NOT(ISERROR(SEARCH("Alto",J161)))</formula>
    </cfRule>
    <cfRule type="containsText" dxfId="27" priority="30" operator="containsText" text="Extremo">
      <formula>NOT(ISERROR(SEARCH("Extremo",J161)))</formula>
    </cfRule>
  </conditionalFormatting>
  <conditionalFormatting sqref="J116:J117">
    <cfRule type="containsText" dxfId="26" priority="25" operator="containsText" text="Moderado">
      <formula>NOT(ISERROR(SEARCH("Moderado",J116)))</formula>
    </cfRule>
    <cfRule type="containsText" dxfId="25" priority="26" operator="containsText" text="Alto">
      <formula>NOT(ISERROR(SEARCH("Alto",J116)))</formula>
    </cfRule>
    <cfRule type="containsText" dxfId="24" priority="27" operator="containsText" text="Extremo">
      <formula>NOT(ISERROR(SEARCH("Extremo",J116)))</formula>
    </cfRule>
  </conditionalFormatting>
  <conditionalFormatting sqref="J107:J108">
    <cfRule type="containsText" dxfId="23" priority="22" operator="containsText" text="Moderado">
      <formula>NOT(ISERROR(SEARCH("Moderado",J107)))</formula>
    </cfRule>
    <cfRule type="containsText" dxfId="22" priority="23" operator="containsText" text="Alto">
      <formula>NOT(ISERROR(SEARCH("Alto",J107)))</formula>
    </cfRule>
    <cfRule type="containsText" dxfId="21" priority="24" operator="containsText" text="Extremo">
      <formula>NOT(ISERROR(SEARCH("Extremo",J107)))</formula>
    </cfRule>
  </conditionalFormatting>
  <conditionalFormatting sqref="J86:J87">
    <cfRule type="containsText" dxfId="20" priority="19" operator="containsText" text="Moderado">
      <formula>NOT(ISERROR(SEARCH("Moderado",J86)))</formula>
    </cfRule>
    <cfRule type="containsText" dxfId="19" priority="20" operator="containsText" text="Alto">
      <formula>NOT(ISERROR(SEARCH("Alto",J86)))</formula>
    </cfRule>
    <cfRule type="containsText" dxfId="18" priority="21" operator="containsText" text="Extremo">
      <formula>NOT(ISERROR(SEARCH("Extremo",J86)))</formula>
    </cfRule>
  </conditionalFormatting>
  <conditionalFormatting sqref="J71:J72">
    <cfRule type="containsText" dxfId="17" priority="16" operator="containsText" text="Moderado">
      <formula>NOT(ISERROR(SEARCH("Moderado",J71)))</formula>
    </cfRule>
    <cfRule type="containsText" dxfId="16" priority="17" operator="containsText" text="Alto">
      <formula>NOT(ISERROR(SEARCH("Alto",J71)))</formula>
    </cfRule>
    <cfRule type="containsText" dxfId="15" priority="18" operator="containsText" text="Extremo">
      <formula>NOT(ISERROR(SEARCH("Extremo",J71)))</formula>
    </cfRule>
  </conditionalFormatting>
  <conditionalFormatting sqref="J68:J69">
    <cfRule type="containsText" dxfId="14" priority="13" operator="containsText" text="Moderado">
      <formula>NOT(ISERROR(SEARCH("Moderado",J68)))</formula>
    </cfRule>
    <cfRule type="containsText" dxfId="13" priority="14" operator="containsText" text="Alto">
      <formula>NOT(ISERROR(SEARCH("Alto",J68)))</formula>
    </cfRule>
    <cfRule type="containsText" dxfId="12" priority="15" operator="containsText" text="Extremo">
      <formula>NOT(ISERROR(SEARCH("Extremo",J68)))</formula>
    </cfRule>
  </conditionalFormatting>
  <conditionalFormatting sqref="J65:J66">
    <cfRule type="containsText" dxfId="11" priority="10" operator="containsText" text="Moderado">
      <formula>NOT(ISERROR(SEARCH("Moderado",J65)))</formula>
    </cfRule>
    <cfRule type="containsText" dxfId="10" priority="11" operator="containsText" text="Alto">
      <formula>NOT(ISERROR(SEARCH("Alto",J65)))</formula>
    </cfRule>
    <cfRule type="containsText" dxfId="9" priority="12" operator="containsText" text="Extremo">
      <formula>NOT(ISERROR(SEARCH("Extremo",J65)))</formula>
    </cfRule>
  </conditionalFormatting>
  <conditionalFormatting sqref="J29:J30">
    <cfRule type="containsText" dxfId="8" priority="7" operator="containsText" text="Moderado">
      <formula>NOT(ISERROR(SEARCH("Moderado",J29)))</formula>
    </cfRule>
    <cfRule type="containsText" dxfId="7" priority="8" operator="containsText" text="Alto">
      <formula>NOT(ISERROR(SEARCH("Alto",J29)))</formula>
    </cfRule>
    <cfRule type="containsText" dxfId="6" priority="9" operator="containsText" text="Extremo">
      <formula>NOT(ISERROR(SEARCH("Extremo",J29)))</formula>
    </cfRule>
  </conditionalFormatting>
  <conditionalFormatting sqref="J170:J171">
    <cfRule type="containsText" dxfId="5" priority="4" operator="containsText" text="Moderado">
      <formula>NOT(ISERROR(SEARCH("Moderado",J170)))</formula>
    </cfRule>
    <cfRule type="containsText" dxfId="4" priority="5" operator="containsText" text="Alto">
      <formula>NOT(ISERROR(SEARCH("Alto",J170)))</formula>
    </cfRule>
    <cfRule type="containsText" dxfId="3" priority="6" operator="containsText" text="Extremo">
      <formula>NOT(ISERROR(SEARCH("Extremo",J170)))</formula>
    </cfRule>
  </conditionalFormatting>
  <conditionalFormatting sqref="J179:J180">
    <cfRule type="containsText" dxfId="2" priority="1" operator="containsText" text="Moderado">
      <formula>NOT(ISERROR(SEARCH("Moderado",J179)))</formula>
    </cfRule>
    <cfRule type="containsText" dxfId="1" priority="2" operator="containsText" text="Alto">
      <formula>NOT(ISERROR(SEARCH("Alto",J179)))</formula>
    </cfRule>
    <cfRule type="containsText" dxfId="0" priority="3" operator="containsText" text="Extremo">
      <formula>NOT(ISERROR(SEARCH("Extremo",J179)))</formula>
    </cfRule>
  </conditionalFormatting>
  <hyperlinks>
    <hyperlink ref="AT27" r:id="rId1" display="https://agenciadetierras-my.sharepoint.com/:f:/g/personal/ingri_vallejo_agenciadetierras_gov_co/Er16WEHQN65HmlB70rg_gLEBQJ8HFR_xBxvQ1Pnqf59YlA?e=Xvfby8 " xr:uid="{8534CB89-DB8A-4AE9-989A-6853D3120729}"/>
    <hyperlink ref="AT26" r:id="rId2" display="https://agenciadetierras-my.sharepoint.com/:f:/g/personal/ingri_vallejo_agenciadetierras_gov_co/EuhV02JP2ZdIoIpOouKLYkwBpCHUsbvmoOFhfbuSMkXcZA?e=sEXT2d " xr:uid="{55D868C0-DF3D-4BFB-BDE9-20260557BF94}"/>
    <hyperlink ref="AT23" r:id="rId3" display="https://www.agenciadetierras.gov.co/wp-content/uploads/2019/09/Manual-Agencia-de-Tierras-Web-Intranet-1.pdf " xr:uid="{8BD8940A-6F67-440C-BECF-CF3437DC8342}"/>
    <hyperlink ref="AT20" r:id="rId4" display="https://www.agenciadetierras.gov.co/wp-content/uploads/2018/05/COGGI-P-001-POLITICA-DE-COMUNICACION-INTERNA-Y-EXTERNA.pdf _x000a_" xr:uid="{F290FABC-EB66-41D0-B58D-52462946F31E}"/>
    <hyperlink ref="AT128" r:id="rId5" display="http://intranet.agenciadetierras.gov.co/wp-content/uploads/2020/07/GINFO-P-009-GENERACI%C3%93N-COPIAS-DE-RESPALDO-DE-LA-INFORMACI%C3%93N-CRITICA-DE-LA-ANT.pdf " xr:uid="{9A83D4D7-9837-42D4-939A-891B669EBCE7}"/>
    <hyperlink ref="AT113" r:id="rId6" display="http://intranet.agenciadetierras.gov.co/index.php/gestion-de-la-informacion/" xr:uid="{9C853BA5-FD31-4218-8666-AFBD524DD1FF}"/>
    <hyperlink ref="AT116" r:id="rId7" display="http://intranet.agenciadetierras.gov.co/index.php/gestion-de-la-informacion/ " xr:uid="{D3036EA3-FF1F-46C6-8E26-6A6FA34C3A28}"/>
    <hyperlink ref="AT119" r:id="rId8" display="http://intranet.agenciadetierras.gov.co/index.php/gestion-de-la-informacion/" xr:uid="{A88907A1-7373-4F67-B139-E427A08B7094}"/>
    <hyperlink ref="AT120" r:id="rId9" display="http://intranet.agenciadetierras.gov.co/index.php/gestion-de-la-informacion/" xr:uid="{BC94957F-214F-448E-86E9-F618BBA217EB}"/>
    <hyperlink ref="AT44" r:id="rId10" display="http://intranet.agenciadetierras.gov.co/wp-content/uploads/2019/05/INTI-P-001-CONTROL-DE-LA-INFORMACI%C3%93N-DOCUMENTADA-V-2-1.pdf" xr:uid="{800446F7-11B1-42DB-B701-6363D3F5C6B5}"/>
    <hyperlink ref="AT218" r:id="rId11" display="http://intranet.agenciadetierras.gov.co/wp-content/uploads/2020/11/SEYM-P-003-CONTROL-DE-CALIDAD-Y-DE-SALIDAS-NO-CONFORMES-.pdf" xr:uid="{1A194DAB-527D-428B-84FC-39355C79AD08}"/>
  </hyperlinks>
  <pageMargins left="0.7" right="0.7" top="0.75" bottom="0.75" header="0.3" footer="0.3"/>
  <pageSetup orientation="portrait" horizontalDpi="4294967295" verticalDpi="4294967295" r:id="rId12"/>
  <drawing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3"/>
  <sheetViews>
    <sheetView topLeftCell="C1" zoomScale="70" zoomScaleNormal="70" workbookViewId="0">
      <pane ySplit="6" topLeftCell="A7" activePane="bottomLeft" state="frozen"/>
      <selection pane="bottomLeft" activeCell="H20" sqref="H20"/>
    </sheetView>
  </sheetViews>
  <sheetFormatPr baseColWidth="10" defaultColWidth="11.42578125" defaultRowHeight="15.75" x14ac:dyDescent="0.25"/>
  <cols>
    <col min="1" max="1" width="2" style="1" customWidth="1"/>
    <col min="2" max="2" width="14.140625" style="112" customWidth="1"/>
    <col min="3" max="3" width="14.85546875" style="112" customWidth="1"/>
    <col min="4" max="4" width="11.42578125" style="112"/>
    <col min="5" max="5" width="13" style="112" customWidth="1"/>
    <col min="6" max="7" width="38.7109375" style="112" customWidth="1"/>
    <col min="8" max="8" width="121.7109375" style="112" customWidth="1"/>
    <col min="9" max="9" width="80.7109375" style="112" customWidth="1"/>
    <col min="10" max="10" width="48.7109375" style="112" customWidth="1"/>
    <col min="11" max="11" width="47.5703125" style="112" customWidth="1"/>
    <col min="12" max="12" width="4.28515625" style="112" customWidth="1"/>
    <col min="13" max="13" width="41.85546875" style="112" customWidth="1"/>
    <col min="14" max="16384" width="11.42578125" style="1"/>
  </cols>
  <sheetData>
    <row r="1" spans="2:13" ht="9.75" customHeight="1" thickBot="1" x14ac:dyDescent="0.3"/>
    <row r="2" spans="2:13" s="2" customFormat="1" ht="39" customHeight="1" x14ac:dyDescent="0.25">
      <c r="B2" s="652"/>
      <c r="C2" s="653"/>
      <c r="D2" s="658" t="s">
        <v>148</v>
      </c>
      <c r="E2" s="658"/>
      <c r="F2" s="734" t="s">
        <v>585</v>
      </c>
      <c r="G2" s="735"/>
      <c r="H2" s="735"/>
      <c r="I2" s="735"/>
      <c r="J2" s="736"/>
      <c r="K2" s="728" t="s">
        <v>149</v>
      </c>
      <c r="L2" s="729"/>
      <c r="M2" s="140" t="s">
        <v>588</v>
      </c>
    </row>
    <row r="3" spans="2:13" s="2" customFormat="1" ht="27.75" customHeight="1" x14ac:dyDescent="0.25">
      <c r="B3" s="654"/>
      <c r="C3" s="655"/>
      <c r="D3" s="659" t="s">
        <v>150</v>
      </c>
      <c r="E3" s="659"/>
      <c r="F3" s="992" t="s">
        <v>586</v>
      </c>
      <c r="G3" s="993"/>
      <c r="H3" s="993"/>
      <c r="I3" s="993"/>
      <c r="J3" s="994"/>
      <c r="K3" s="730" t="s">
        <v>151</v>
      </c>
      <c r="L3" s="731"/>
      <c r="M3" s="141">
        <v>2</v>
      </c>
    </row>
    <row r="4" spans="2:13" s="2" customFormat="1" ht="42" customHeight="1" thickBot="1" x14ac:dyDescent="0.3">
      <c r="B4" s="656"/>
      <c r="C4" s="657"/>
      <c r="D4" s="660" t="s">
        <v>152</v>
      </c>
      <c r="E4" s="660"/>
      <c r="F4" s="989" t="s">
        <v>587</v>
      </c>
      <c r="G4" s="990"/>
      <c r="H4" s="990"/>
      <c r="I4" s="990"/>
      <c r="J4" s="991"/>
      <c r="K4" s="995" t="s">
        <v>874</v>
      </c>
      <c r="L4" s="996"/>
      <c r="M4" s="142">
        <v>43776</v>
      </c>
    </row>
    <row r="5" spans="2:13" ht="23.25" customHeight="1" thickBot="1" x14ac:dyDescent="0.3">
      <c r="B5" s="188"/>
      <c r="C5" s="189"/>
      <c r="D5" s="189"/>
      <c r="E5" s="189"/>
      <c r="F5" s="594" t="s">
        <v>797</v>
      </c>
      <c r="G5" s="594"/>
      <c r="H5" s="594"/>
      <c r="I5" s="594"/>
      <c r="J5" s="594"/>
      <c r="K5" s="189"/>
      <c r="L5" s="189"/>
      <c r="M5" s="190"/>
    </row>
    <row r="6" spans="2:13" ht="117" customHeight="1" x14ac:dyDescent="0.25">
      <c r="B6" s="725" t="s">
        <v>817</v>
      </c>
      <c r="C6" s="726"/>
      <c r="D6" s="726"/>
      <c r="E6" s="726"/>
      <c r="F6" s="726"/>
      <c r="G6" s="726"/>
      <c r="H6" s="726"/>
      <c r="I6" s="726"/>
      <c r="J6" s="726"/>
      <c r="K6" s="726"/>
      <c r="L6" s="726"/>
      <c r="M6" s="727"/>
    </row>
    <row r="7" spans="2:13" ht="42" customHeight="1" x14ac:dyDescent="0.25">
      <c r="B7" s="191"/>
      <c r="C7" s="192"/>
      <c r="D7" s="192"/>
      <c r="E7" s="192"/>
      <c r="F7" s="192"/>
      <c r="G7" s="192"/>
      <c r="H7" s="192"/>
      <c r="I7" s="192"/>
      <c r="J7" s="192"/>
      <c r="K7" s="192"/>
      <c r="L7" s="192"/>
      <c r="M7" s="193"/>
    </row>
    <row r="8" spans="2:13" ht="42" customHeight="1" x14ac:dyDescent="0.25">
      <c r="B8" s="191"/>
      <c r="C8" s="192"/>
      <c r="D8" s="192"/>
      <c r="E8" s="194" t="s">
        <v>61</v>
      </c>
      <c r="F8" s="194" t="s">
        <v>294</v>
      </c>
      <c r="G8" s="194" t="s">
        <v>290</v>
      </c>
      <c r="H8" s="194" t="s">
        <v>295</v>
      </c>
      <c r="I8" s="987" t="s">
        <v>296</v>
      </c>
      <c r="J8" s="988"/>
      <c r="K8" s="194" t="s">
        <v>297</v>
      </c>
      <c r="L8" s="192"/>
      <c r="M8" s="193"/>
    </row>
    <row r="9" spans="2:13" ht="15" x14ac:dyDescent="0.25">
      <c r="B9" s="191"/>
      <c r="C9" s="192"/>
      <c r="D9" s="192"/>
      <c r="E9" s="131">
        <v>1</v>
      </c>
      <c r="F9" s="131"/>
      <c r="G9" s="131"/>
      <c r="H9" s="131"/>
      <c r="I9" s="985"/>
      <c r="J9" s="986"/>
      <c r="K9" s="134"/>
      <c r="L9" s="192"/>
      <c r="M9" s="193"/>
    </row>
    <row r="10" spans="2:13" ht="15" x14ac:dyDescent="0.25">
      <c r="B10" s="191"/>
      <c r="C10" s="192"/>
      <c r="D10" s="192"/>
      <c r="E10" s="131">
        <v>2</v>
      </c>
      <c r="F10" s="131"/>
      <c r="G10" s="131"/>
      <c r="H10" s="131"/>
      <c r="I10" s="985"/>
      <c r="J10" s="986"/>
      <c r="K10" s="134"/>
      <c r="L10" s="192"/>
      <c r="M10" s="193"/>
    </row>
    <row r="11" spans="2:13" ht="15" x14ac:dyDescent="0.25">
      <c r="B11" s="191"/>
      <c r="C11" s="192"/>
      <c r="D11" s="192"/>
      <c r="E11" s="131">
        <v>3</v>
      </c>
      <c r="F11" s="131"/>
      <c r="G11" s="131"/>
      <c r="H11" s="131"/>
      <c r="I11" s="985"/>
      <c r="J11" s="986"/>
      <c r="K11" s="134"/>
      <c r="L11" s="192"/>
      <c r="M11" s="193"/>
    </row>
    <row r="12" spans="2:13" ht="15" x14ac:dyDescent="0.25">
      <c r="B12" s="191"/>
      <c r="C12" s="192"/>
      <c r="D12" s="192"/>
      <c r="E12" s="131">
        <v>4</v>
      </c>
      <c r="F12" s="131"/>
      <c r="G12" s="131"/>
      <c r="H12" s="131"/>
      <c r="I12" s="985"/>
      <c r="J12" s="986"/>
      <c r="K12" s="134"/>
      <c r="L12" s="192"/>
      <c r="M12" s="193"/>
    </row>
    <row r="13" spans="2:13" ht="15" x14ac:dyDescent="0.25">
      <c r="B13" s="191"/>
      <c r="C13" s="192"/>
      <c r="D13" s="192"/>
      <c r="E13" s="131">
        <v>5</v>
      </c>
      <c r="F13" s="131"/>
      <c r="G13" s="131"/>
      <c r="H13" s="131"/>
      <c r="I13" s="985"/>
      <c r="J13" s="986"/>
      <c r="K13" s="134"/>
      <c r="L13" s="192"/>
      <c r="M13" s="193"/>
    </row>
    <row r="14" spans="2:13" ht="15" x14ac:dyDescent="0.25">
      <c r="B14" s="191"/>
      <c r="C14" s="192"/>
      <c r="D14" s="192"/>
      <c r="E14" s="131">
        <v>6</v>
      </c>
      <c r="F14" s="131"/>
      <c r="G14" s="131"/>
      <c r="H14" s="131"/>
      <c r="I14" s="985"/>
      <c r="J14" s="986"/>
      <c r="K14" s="134"/>
      <c r="L14" s="192"/>
      <c r="M14" s="193"/>
    </row>
    <row r="15" spans="2:13" ht="15" x14ac:dyDescent="0.25">
      <c r="B15" s="191"/>
      <c r="C15" s="192"/>
      <c r="D15" s="192"/>
      <c r="E15" s="131">
        <v>7</v>
      </c>
      <c r="F15" s="131"/>
      <c r="G15" s="131"/>
      <c r="H15" s="131"/>
      <c r="I15" s="985"/>
      <c r="J15" s="986"/>
      <c r="K15" s="134"/>
      <c r="L15" s="192"/>
      <c r="M15" s="193"/>
    </row>
    <row r="16" spans="2:13" ht="15" x14ac:dyDescent="0.25">
      <c r="B16" s="191"/>
      <c r="C16" s="192"/>
      <c r="D16" s="192"/>
      <c r="E16" s="131">
        <v>8</v>
      </c>
      <c r="F16" s="131"/>
      <c r="G16" s="131"/>
      <c r="H16" s="131"/>
      <c r="I16" s="985"/>
      <c r="J16" s="986"/>
      <c r="K16" s="134"/>
      <c r="L16" s="192"/>
      <c r="M16" s="193"/>
    </row>
    <row r="17" spans="2:13" ht="15" x14ac:dyDescent="0.25">
      <c r="B17" s="191"/>
      <c r="C17" s="192"/>
      <c r="D17" s="192"/>
      <c r="E17" s="131">
        <v>9</v>
      </c>
      <c r="F17" s="131"/>
      <c r="G17" s="131"/>
      <c r="H17" s="131"/>
      <c r="I17" s="985"/>
      <c r="J17" s="986"/>
      <c r="K17" s="134"/>
      <c r="L17" s="192"/>
      <c r="M17" s="193"/>
    </row>
    <row r="18" spans="2:13" ht="15" x14ac:dyDescent="0.25">
      <c r="B18" s="191"/>
      <c r="C18" s="192"/>
      <c r="D18" s="192"/>
      <c r="E18" s="131">
        <v>10</v>
      </c>
      <c r="F18" s="131"/>
      <c r="G18" s="131"/>
      <c r="H18" s="131"/>
      <c r="I18" s="985"/>
      <c r="J18" s="986"/>
      <c r="K18" s="134"/>
      <c r="L18" s="192"/>
      <c r="M18" s="193"/>
    </row>
    <row r="19" spans="2:13" ht="42" customHeight="1" x14ac:dyDescent="0.25">
      <c r="B19" s="191"/>
      <c r="C19" s="192"/>
      <c r="D19" s="192"/>
      <c r="E19" s="192"/>
      <c r="F19" s="192"/>
      <c r="G19" s="192"/>
      <c r="H19" s="192"/>
      <c r="I19" s="192"/>
      <c r="J19" s="192"/>
      <c r="K19" s="192"/>
      <c r="L19" s="192"/>
      <c r="M19" s="193"/>
    </row>
    <row r="20" spans="2:13" ht="27.75" customHeight="1" x14ac:dyDescent="0.25">
      <c r="B20" s="119"/>
      <c r="C20" s="82"/>
      <c r="D20" s="82"/>
      <c r="E20" s="82"/>
      <c r="F20" s="82"/>
      <c r="G20" s="82"/>
      <c r="H20" s="82"/>
      <c r="I20" s="82"/>
      <c r="J20" s="82"/>
      <c r="K20" s="82"/>
      <c r="L20" s="82"/>
      <c r="M20" s="121"/>
    </row>
    <row r="21" spans="2:13" x14ac:dyDescent="0.25">
      <c r="B21" s="37"/>
      <c r="C21" s="82"/>
      <c r="D21" s="82"/>
      <c r="E21" s="41"/>
      <c r="F21" s="41"/>
      <c r="G21" s="41"/>
      <c r="H21" s="41"/>
      <c r="I21" s="41"/>
      <c r="J21" s="16"/>
      <c r="K21" s="16"/>
      <c r="L21" s="16"/>
      <c r="M21" s="38"/>
    </row>
    <row r="22" spans="2:13" x14ac:dyDescent="0.25">
      <c r="B22" s="37"/>
      <c r="C22" s="16"/>
      <c r="D22" s="16"/>
      <c r="E22" s="16"/>
      <c r="F22" s="16"/>
      <c r="G22" s="16"/>
      <c r="H22" s="16"/>
      <c r="I22" s="16"/>
      <c r="J22" s="16"/>
      <c r="K22" s="16"/>
      <c r="L22" s="16"/>
      <c r="M22" s="38"/>
    </row>
    <row r="23" spans="2:13" ht="16.5" thickBot="1" x14ac:dyDescent="0.3">
      <c r="B23" s="92"/>
      <c r="C23" s="93"/>
      <c r="D23" s="93"/>
      <c r="E23" s="93"/>
      <c r="F23" s="93"/>
      <c r="G23" s="93"/>
      <c r="H23" s="93"/>
      <c r="I23" s="93"/>
      <c r="J23" s="93"/>
      <c r="K23" s="93"/>
      <c r="L23" s="93"/>
      <c r="M23" s="94"/>
    </row>
  </sheetData>
  <sheetProtection autoFilter="0" pivotTables="0"/>
  <mergeCells count="23">
    <mergeCell ref="D4:E4"/>
    <mergeCell ref="F4:J4"/>
    <mergeCell ref="B6:M6"/>
    <mergeCell ref="B2:C4"/>
    <mergeCell ref="D2:E2"/>
    <mergeCell ref="F2:J2"/>
    <mergeCell ref="K2:L2"/>
    <mergeCell ref="D3:E3"/>
    <mergeCell ref="F3:J3"/>
    <mergeCell ref="K3:L3"/>
    <mergeCell ref="K4:L4"/>
    <mergeCell ref="F5:J5"/>
    <mergeCell ref="I8:J8"/>
    <mergeCell ref="I9:J9"/>
    <mergeCell ref="I10:J10"/>
    <mergeCell ref="I11:J11"/>
    <mergeCell ref="I12:J12"/>
    <mergeCell ref="I18:J18"/>
    <mergeCell ref="I13:J13"/>
    <mergeCell ref="I14:J14"/>
    <mergeCell ref="I15:J15"/>
    <mergeCell ref="I16:J16"/>
    <mergeCell ref="I17:J17"/>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'0 - CRITERIOS'!$E$111:$E$113</xm:f>
          </x14:formula1>
          <xm:sqref>G9:G18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287"/>
  <sheetViews>
    <sheetView topLeftCell="C1" zoomScale="50" zoomScaleNormal="50" workbookViewId="0">
      <selection activeCell="F3" sqref="F3:M3"/>
    </sheetView>
  </sheetViews>
  <sheetFormatPr baseColWidth="10" defaultColWidth="11.42578125" defaultRowHeight="15" x14ac:dyDescent="0.25"/>
  <cols>
    <col min="1" max="1" width="4.5703125" style="1" customWidth="1"/>
    <col min="2" max="2" width="35" style="164" customWidth="1"/>
    <col min="3" max="3" width="9.7109375" style="164" customWidth="1"/>
    <col min="4" max="4" width="35" style="164" customWidth="1"/>
    <col min="5" max="5" width="17.28515625" style="164" customWidth="1"/>
    <col min="6" max="8" width="35" style="164" customWidth="1"/>
    <col min="9" max="9" width="41.7109375" style="164" customWidth="1"/>
    <col min="10" max="10" width="23.5703125" style="164" customWidth="1"/>
    <col min="11" max="11" width="88.7109375" style="164" customWidth="1"/>
    <col min="12" max="12" width="35.85546875" style="164" customWidth="1"/>
    <col min="13" max="13" width="50.5703125" style="164" customWidth="1"/>
    <col min="14" max="14" width="9.140625" style="164"/>
    <col min="15" max="16" width="11.42578125" style="164"/>
    <col min="17" max="17" width="5.28515625" style="164" customWidth="1"/>
    <col min="18" max="19" width="5.85546875" style="164" customWidth="1"/>
    <col min="20" max="20" width="5.140625" style="164" customWidth="1"/>
    <col min="21" max="21" width="5" style="164" customWidth="1"/>
    <col min="22" max="22" width="5.7109375" style="164" customWidth="1"/>
    <col min="23" max="23" width="6" style="164" customWidth="1"/>
    <col min="24" max="24" width="5.28515625" style="164" customWidth="1"/>
    <col min="25" max="25" width="5.7109375" style="164" customWidth="1"/>
    <col min="26" max="26" width="5.28515625" style="164" customWidth="1"/>
    <col min="27" max="27" width="5.7109375" style="164" customWidth="1"/>
    <col min="28" max="28" width="6.28515625" style="164" customWidth="1"/>
    <col min="29" max="16384" width="11.42578125" style="1"/>
  </cols>
  <sheetData>
    <row r="1" spans="2:28" ht="9.75" customHeight="1" x14ac:dyDescent="0.25"/>
    <row r="2" spans="2:28" s="2" customFormat="1" ht="39" customHeight="1" x14ac:dyDescent="0.25">
      <c r="B2" s="655"/>
      <c r="C2" s="655"/>
      <c r="D2" s="659" t="s">
        <v>148</v>
      </c>
      <c r="E2" s="659"/>
      <c r="F2" s="1001" t="s">
        <v>585</v>
      </c>
      <c r="G2" s="1001"/>
      <c r="H2" s="1001"/>
      <c r="I2" s="1001"/>
      <c r="J2" s="1001"/>
      <c r="K2" s="1001"/>
      <c r="L2" s="1001"/>
      <c r="M2" s="1001"/>
      <c r="N2" s="659" t="s">
        <v>149</v>
      </c>
      <c r="O2" s="659"/>
      <c r="P2" s="659"/>
      <c r="Q2" s="659"/>
      <c r="R2" s="659"/>
      <c r="S2" s="1003" t="s">
        <v>588</v>
      </c>
      <c r="T2" s="1004"/>
      <c r="U2" s="1004"/>
      <c r="V2" s="1004"/>
      <c r="W2" s="1004"/>
      <c r="X2" s="1004"/>
      <c r="Y2" s="1004"/>
      <c r="Z2" s="1004"/>
      <c r="AA2" s="1004"/>
      <c r="AB2" s="1004"/>
    </row>
    <row r="3" spans="2:28" s="2" customFormat="1" ht="27.75" customHeight="1" x14ac:dyDescent="0.25">
      <c r="B3" s="655"/>
      <c r="C3" s="655"/>
      <c r="D3" s="659" t="s">
        <v>150</v>
      </c>
      <c r="E3" s="659"/>
      <c r="F3" s="997" t="s">
        <v>586</v>
      </c>
      <c r="G3" s="997"/>
      <c r="H3" s="997"/>
      <c r="I3" s="997"/>
      <c r="J3" s="997"/>
      <c r="K3" s="997"/>
      <c r="L3" s="997"/>
      <c r="M3" s="997"/>
      <c r="N3" s="659" t="s">
        <v>151</v>
      </c>
      <c r="O3" s="659"/>
      <c r="P3" s="659"/>
      <c r="Q3" s="659"/>
      <c r="R3" s="659"/>
      <c r="S3" s="1003">
        <v>2</v>
      </c>
      <c r="T3" s="1003"/>
      <c r="U3" s="1003"/>
      <c r="V3" s="1003"/>
      <c r="W3" s="1003"/>
      <c r="X3" s="1003"/>
      <c r="Y3" s="1003"/>
      <c r="Z3" s="1003"/>
      <c r="AA3" s="1003"/>
      <c r="AB3" s="1003"/>
    </row>
    <row r="4" spans="2:28" s="2" customFormat="1" ht="42" customHeight="1" x14ac:dyDescent="0.25">
      <c r="B4" s="655"/>
      <c r="C4" s="655"/>
      <c r="D4" s="659" t="s">
        <v>152</v>
      </c>
      <c r="E4" s="659"/>
      <c r="F4" s="997" t="s">
        <v>587</v>
      </c>
      <c r="G4" s="997"/>
      <c r="H4" s="997"/>
      <c r="I4" s="997"/>
      <c r="J4" s="997"/>
      <c r="K4" s="997"/>
      <c r="L4" s="997"/>
      <c r="M4" s="997"/>
      <c r="N4" s="659" t="s">
        <v>573</v>
      </c>
      <c r="O4" s="659"/>
      <c r="P4" s="659"/>
      <c r="Q4" s="659"/>
      <c r="R4" s="659"/>
      <c r="S4" s="1005">
        <v>43776</v>
      </c>
      <c r="T4" s="1003"/>
      <c r="U4" s="1003"/>
      <c r="V4" s="1003"/>
      <c r="W4" s="1003"/>
      <c r="X4" s="1003"/>
      <c r="Y4" s="1003"/>
      <c r="Z4" s="1003"/>
      <c r="AA4" s="1003"/>
      <c r="AB4" s="1003"/>
    </row>
    <row r="5" spans="2:28" ht="42" customHeight="1" x14ac:dyDescent="0.25">
      <c r="B5" s="1002" t="s">
        <v>852</v>
      </c>
      <c r="C5" s="1002"/>
      <c r="D5" s="1002"/>
      <c r="E5" s="1002"/>
      <c r="F5" s="1002"/>
      <c r="G5" s="1002"/>
      <c r="H5" s="1002"/>
      <c r="I5" s="1002"/>
      <c r="J5" s="1002"/>
      <c r="K5" s="1002"/>
      <c r="L5" s="1002"/>
      <c r="M5" s="1002"/>
      <c r="N5" s="1002"/>
      <c r="O5" s="1002"/>
      <c r="P5" s="1002"/>
      <c r="Q5" s="1002"/>
      <c r="R5" s="1002"/>
      <c r="S5" s="1002"/>
      <c r="T5" s="1002"/>
      <c r="U5" s="1002"/>
      <c r="V5" s="1002"/>
      <c r="W5" s="1002"/>
      <c r="X5" s="1002"/>
      <c r="Y5" s="1002"/>
      <c r="Z5" s="1002"/>
      <c r="AA5" s="1002"/>
      <c r="AB5" s="1002"/>
    </row>
    <row r="6" spans="2:28" ht="59.25" customHeight="1" x14ac:dyDescent="0.25">
      <c r="B6" s="998" t="s">
        <v>853</v>
      </c>
      <c r="C6" s="999"/>
      <c r="D6" s="999"/>
      <c r="E6" s="999"/>
      <c r="F6" s="999"/>
      <c r="G6" s="999"/>
      <c r="H6" s="999"/>
      <c r="I6" s="999"/>
      <c r="J6" s="1000"/>
      <c r="K6" s="1006" t="s">
        <v>861</v>
      </c>
      <c r="L6" s="1006"/>
      <c r="M6" s="1007"/>
      <c r="N6" s="1006" t="s">
        <v>43</v>
      </c>
      <c r="O6" s="1006"/>
      <c r="P6" s="1006"/>
      <c r="Q6" s="1006"/>
      <c r="R6" s="1006"/>
      <c r="S6" s="1006"/>
      <c r="T6" s="1006"/>
      <c r="U6" s="1006"/>
      <c r="V6" s="1006"/>
      <c r="W6" s="1006"/>
      <c r="X6" s="1006"/>
      <c r="Y6" s="1006"/>
      <c r="Z6" s="1006"/>
      <c r="AA6" s="1006"/>
      <c r="AB6" s="1007"/>
    </row>
    <row r="7" spans="2:28" s="25" customFormat="1" ht="70.5" customHeight="1" thickBot="1" x14ac:dyDescent="0.35">
      <c r="B7" s="195" t="s">
        <v>849</v>
      </c>
      <c r="C7" s="195" t="s">
        <v>855</v>
      </c>
      <c r="D7" s="195" t="s">
        <v>12</v>
      </c>
      <c r="E7" s="196" t="s">
        <v>854</v>
      </c>
      <c r="F7" s="195" t="s">
        <v>850</v>
      </c>
      <c r="G7" s="195" t="s">
        <v>851</v>
      </c>
      <c r="H7" s="195" t="s">
        <v>847</v>
      </c>
      <c r="I7" s="195" t="s">
        <v>848</v>
      </c>
      <c r="J7" s="197" t="s">
        <v>857</v>
      </c>
      <c r="K7" s="198" t="s">
        <v>860</v>
      </c>
      <c r="L7" s="198" t="s">
        <v>62</v>
      </c>
      <c r="M7" s="199" t="s">
        <v>42</v>
      </c>
      <c r="N7" s="200" t="s">
        <v>7</v>
      </c>
      <c r="O7" s="197" t="s">
        <v>862</v>
      </c>
      <c r="P7" s="197" t="s">
        <v>863</v>
      </c>
      <c r="Q7" s="201" t="s">
        <v>44</v>
      </c>
      <c r="R7" s="201" t="s">
        <v>45</v>
      </c>
      <c r="S7" s="201" t="s">
        <v>46</v>
      </c>
      <c r="T7" s="201" t="s">
        <v>47</v>
      </c>
      <c r="U7" s="201" t="s">
        <v>48</v>
      </c>
      <c r="V7" s="201" t="s">
        <v>49</v>
      </c>
      <c r="W7" s="201" t="s">
        <v>50</v>
      </c>
      <c r="X7" s="201" t="s">
        <v>51</v>
      </c>
      <c r="Y7" s="201" t="s">
        <v>52</v>
      </c>
      <c r="Z7" s="201" t="s">
        <v>54</v>
      </c>
      <c r="AA7" s="201" t="s">
        <v>55</v>
      </c>
      <c r="AB7" s="202" t="s">
        <v>53</v>
      </c>
    </row>
    <row r="8" spans="2:28" ht="26.25" customHeight="1" x14ac:dyDescent="0.25">
      <c r="B8" s="203"/>
      <c r="C8" s="203"/>
      <c r="D8" s="203"/>
      <c r="E8" s="204"/>
      <c r="F8" s="203"/>
      <c r="G8" s="203"/>
      <c r="H8" s="203"/>
      <c r="I8" s="205"/>
      <c r="J8" s="205"/>
      <c r="K8" s="204"/>
      <c r="L8" s="204"/>
      <c r="M8" s="204"/>
      <c r="N8" s="204"/>
      <c r="O8" s="204"/>
      <c r="P8" s="204"/>
      <c r="Q8" s="204"/>
      <c r="R8" s="204"/>
      <c r="S8" s="204"/>
      <c r="T8" s="204"/>
      <c r="U8" s="204"/>
      <c r="V8" s="204"/>
      <c r="W8" s="204"/>
      <c r="X8" s="204"/>
      <c r="Y8" s="204"/>
      <c r="Z8" s="204"/>
      <c r="AA8" s="204"/>
      <c r="AB8" s="206"/>
    </row>
    <row r="9" spans="2:28" ht="26.25" customHeight="1" x14ac:dyDescent="0.25">
      <c r="B9" s="207"/>
      <c r="C9" s="207"/>
      <c r="D9" s="207"/>
      <c r="E9" s="208"/>
      <c r="F9" s="207"/>
      <c r="G9" s="207"/>
      <c r="H9" s="207"/>
      <c r="I9" s="209"/>
      <c r="J9" s="209"/>
      <c r="K9" s="208"/>
      <c r="L9" s="208"/>
      <c r="M9" s="208"/>
      <c r="N9" s="208"/>
      <c r="O9" s="208"/>
      <c r="P9" s="208"/>
      <c r="Q9" s="208"/>
      <c r="R9" s="208"/>
      <c r="S9" s="208"/>
      <c r="T9" s="208"/>
      <c r="U9" s="208"/>
      <c r="V9" s="208"/>
      <c r="W9" s="208"/>
      <c r="X9" s="208"/>
      <c r="Y9" s="208"/>
      <c r="Z9" s="208"/>
      <c r="AA9" s="208"/>
      <c r="AB9" s="210"/>
    </row>
    <row r="10" spans="2:28" ht="26.25" customHeight="1" thickBot="1" x14ac:dyDescent="0.3">
      <c r="B10" s="211"/>
      <c r="C10" s="211"/>
      <c r="D10" s="211"/>
      <c r="E10" s="212"/>
      <c r="F10" s="211"/>
      <c r="G10" s="211"/>
      <c r="H10" s="211"/>
      <c r="I10" s="211"/>
      <c r="J10" s="211"/>
      <c r="K10" s="213"/>
      <c r="L10" s="213"/>
      <c r="M10" s="213"/>
      <c r="N10" s="213"/>
      <c r="O10" s="213"/>
      <c r="P10" s="213"/>
      <c r="Q10" s="213"/>
      <c r="R10" s="213"/>
      <c r="S10" s="213"/>
      <c r="T10" s="213"/>
      <c r="U10" s="213"/>
      <c r="V10" s="213"/>
      <c r="W10" s="213"/>
      <c r="X10" s="213"/>
      <c r="Y10" s="213"/>
      <c r="Z10" s="213"/>
      <c r="AA10" s="213"/>
      <c r="AB10" s="214"/>
    </row>
    <row r="11" spans="2:28" ht="26.25" customHeight="1" x14ac:dyDescent="0.25">
      <c r="B11" s="215"/>
      <c r="C11" s="215"/>
      <c r="D11" s="215"/>
      <c r="E11" s="216"/>
      <c r="F11" s="215"/>
      <c r="G11" s="215"/>
      <c r="H11" s="215"/>
      <c r="I11" s="215"/>
      <c r="J11" s="215"/>
      <c r="K11" s="204"/>
      <c r="L11" s="204"/>
      <c r="M11" s="204"/>
      <c r="N11" s="204"/>
      <c r="O11" s="204"/>
      <c r="P11" s="204"/>
      <c r="Q11" s="204"/>
      <c r="R11" s="204"/>
      <c r="S11" s="204"/>
      <c r="T11" s="204"/>
      <c r="U11" s="204"/>
      <c r="V11" s="204"/>
      <c r="W11" s="204"/>
      <c r="X11" s="204"/>
      <c r="Y11" s="204"/>
      <c r="Z11" s="204"/>
      <c r="AA11" s="204"/>
      <c r="AB11" s="206"/>
    </row>
    <row r="12" spans="2:28" ht="26.25" customHeight="1" x14ac:dyDescent="0.25">
      <c r="B12" s="217"/>
      <c r="C12" s="217"/>
      <c r="D12" s="217"/>
      <c r="E12" s="218"/>
      <c r="F12" s="217"/>
      <c r="G12" s="217"/>
      <c r="H12" s="217"/>
      <c r="I12" s="217"/>
      <c r="J12" s="217"/>
      <c r="K12" s="208"/>
      <c r="L12" s="208"/>
      <c r="M12" s="208"/>
      <c r="N12" s="208"/>
      <c r="O12" s="208"/>
      <c r="P12" s="208"/>
      <c r="Q12" s="208"/>
      <c r="R12" s="208"/>
      <c r="S12" s="208"/>
      <c r="T12" s="208"/>
      <c r="U12" s="208"/>
      <c r="V12" s="208"/>
      <c r="W12" s="208"/>
      <c r="X12" s="208"/>
      <c r="Y12" s="208"/>
      <c r="Z12" s="208"/>
      <c r="AA12" s="208"/>
      <c r="AB12" s="210"/>
    </row>
    <row r="13" spans="2:28" ht="26.25" customHeight="1" thickBot="1" x14ac:dyDescent="0.3">
      <c r="B13" s="211"/>
      <c r="C13" s="211"/>
      <c r="D13" s="211"/>
      <c r="E13" s="212"/>
      <c r="F13" s="211"/>
      <c r="G13" s="211"/>
      <c r="H13" s="211"/>
      <c r="I13" s="211"/>
      <c r="J13" s="211"/>
      <c r="K13" s="213"/>
      <c r="L13" s="213"/>
      <c r="M13" s="213"/>
      <c r="N13" s="213"/>
      <c r="O13" s="213"/>
      <c r="P13" s="213"/>
      <c r="Q13" s="213"/>
      <c r="R13" s="213"/>
      <c r="S13" s="213"/>
      <c r="T13" s="213"/>
      <c r="U13" s="213"/>
      <c r="V13" s="213"/>
      <c r="W13" s="213"/>
      <c r="X13" s="213"/>
      <c r="Y13" s="213"/>
      <c r="Z13" s="213"/>
      <c r="AA13" s="213"/>
      <c r="AB13" s="214"/>
    </row>
    <row r="14" spans="2:28" ht="26.25" customHeight="1" x14ac:dyDescent="0.25">
      <c r="B14" s="219"/>
      <c r="C14" s="219"/>
      <c r="D14" s="219"/>
      <c r="E14" s="220"/>
      <c r="F14" s="219"/>
      <c r="G14" s="219"/>
      <c r="H14" s="219"/>
      <c r="I14" s="219"/>
      <c r="J14" s="219"/>
      <c r="K14" s="221"/>
      <c r="L14" s="221"/>
      <c r="M14" s="221"/>
      <c r="N14" s="221"/>
      <c r="O14" s="221"/>
      <c r="P14" s="221"/>
      <c r="Q14" s="221"/>
      <c r="R14" s="221"/>
      <c r="S14" s="221"/>
      <c r="T14" s="221"/>
      <c r="U14" s="221"/>
      <c r="V14" s="221"/>
      <c r="W14" s="221"/>
      <c r="X14" s="221"/>
      <c r="Y14" s="221"/>
      <c r="Z14" s="221"/>
      <c r="AA14" s="221"/>
      <c r="AB14" s="222"/>
    </row>
    <row r="15" spans="2:28" ht="26.25" customHeight="1" x14ac:dyDescent="0.25">
      <c r="B15" s="217"/>
      <c r="C15" s="217"/>
      <c r="D15" s="217"/>
      <c r="E15" s="218"/>
      <c r="F15" s="217"/>
      <c r="G15" s="217"/>
      <c r="H15" s="217"/>
      <c r="I15" s="217"/>
      <c r="J15" s="217"/>
      <c r="K15" s="208"/>
      <c r="L15" s="208"/>
      <c r="M15" s="208"/>
      <c r="N15" s="208"/>
      <c r="O15" s="208"/>
      <c r="P15" s="208"/>
      <c r="Q15" s="208"/>
      <c r="R15" s="208"/>
      <c r="S15" s="208"/>
      <c r="T15" s="208"/>
      <c r="U15" s="208"/>
      <c r="V15" s="208"/>
      <c r="W15" s="208"/>
      <c r="X15" s="208"/>
      <c r="Y15" s="208"/>
      <c r="Z15" s="208"/>
      <c r="AA15" s="208"/>
      <c r="AB15" s="210"/>
    </row>
    <row r="16" spans="2:28" ht="26.25" customHeight="1" thickBot="1" x14ac:dyDescent="0.3">
      <c r="B16" s="223"/>
      <c r="C16" s="223"/>
      <c r="D16" s="223"/>
      <c r="E16" s="224"/>
      <c r="F16" s="223"/>
      <c r="G16" s="223"/>
      <c r="H16" s="223"/>
      <c r="I16" s="223"/>
      <c r="J16" s="223"/>
      <c r="K16" s="225"/>
      <c r="L16" s="225"/>
      <c r="M16" s="225"/>
      <c r="N16" s="225"/>
      <c r="O16" s="225"/>
      <c r="P16" s="225"/>
      <c r="Q16" s="225"/>
      <c r="R16" s="225"/>
      <c r="S16" s="225"/>
      <c r="T16" s="225"/>
      <c r="U16" s="225"/>
      <c r="V16" s="225"/>
      <c r="W16" s="225"/>
      <c r="X16" s="225"/>
      <c r="Y16" s="225"/>
      <c r="Z16" s="225"/>
      <c r="AA16" s="225"/>
      <c r="AB16" s="226"/>
    </row>
    <row r="17" spans="2:28" ht="26.25" customHeight="1" x14ac:dyDescent="0.25">
      <c r="B17" s="215"/>
      <c r="C17" s="215"/>
      <c r="D17" s="215"/>
      <c r="E17" s="216"/>
      <c r="F17" s="215"/>
      <c r="G17" s="215"/>
      <c r="H17" s="215"/>
      <c r="I17" s="215"/>
      <c r="J17" s="215"/>
      <c r="K17" s="204"/>
      <c r="L17" s="204"/>
      <c r="M17" s="204"/>
      <c r="N17" s="204"/>
      <c r="O17" s="204"/>
      <c r="P17" s="204"/>
      <c r="Q17" s="204"/>
      <c r="R17" s="204"/>
      <c r="S17" s="204"/>
      <c r="T17" s="204"/>
      <c r="U17" s="204"/>
      <c r="V17" s="204"/>
      <c r="W17" s="204"/>
      <c r="X17" s="204"/>
      <c r="Y17" s="204"/>
      <c r="Z17" s="204"/>
      <c r="AA17" s="204"/>
      <c r="AB17" s="206"/>
    </row>
    <row r="18" spans="2:28" ht="26.25" customHeight="1" x14ac:dyDescent="0.25">
      <c r="B18" s="217"/>
      <c r="C18" s="217"/>
      <c r="D18" s="217"/>
      <c r="E18" s="218"/>
      <c r="F18" s="217"/>
      <c r="G18" s="217"/>
      <c r="H18" s="217"/>
      <c r="I18" s="217"/>
      <c r="J18" s="217"/>
      <c r="K18" s="208"/>
      <c r="L18" s="208"/>
      <c r="M18" s="208"/>
      <c r="N18" s="208"/>
      <c r="O18" s="208"/>
      <c r="P18" s="208"/>
      <c r="Q18" s="208"/>
      <c r="R18" s="208"/>
      <c r="S18" s="208"/>
      <c r="T18" s="208"/>
      <c r="U18" s="208"/>
      <c r="V18" s="208"/>
      <c r="W18" s="208"/>
      <c r="X18" s="208"/>
      <c r="Y18" s="208"/>
      <c r="Z18" s="208"/>
      <c r="AA18" s="208"/>
      <c r="AB18" s="210"/>
    </row>
    <row r="19" spans="2:28" ht="26.25" customHeight="1" thickBot="1" x14ac:dyDescent="0.3">
      <c r="B19" s="211"/>
      <c r="C19" s="211"/>
      <c r="D19" s="211"/>
      <c r="E19" s="212"/>
      <c r="F19" s="211"/>
      <c r="G19" s="211"/>
      <c r="H19" s="211"/>
      <c r="I19" s="211"/>
      <c r="J19" s="211"/>
      <c r="K19" s="213"/>
      <c r="L19" s="213"/>
      <c r="M19" s="213"/>
      <c r="N19" s="213"/>
      <c r="O19" s="213"/>
      <c r="P19" s="213"/>
      <c r="Q19" s="213"/>
      <c r="R19" s="213"/>
      <c r="S19" s="213"/>
      <c r="T19" s="213"/>
      <c r="U19" s="213"/>
      <c r="V19" s="213"/>
      <c r="W19" s="213"/>
      <c r="X19" s="213"/>
      <c r="Y19" s="213"/>
      <c r="Z19" s="213"/>
      <c r="AA19" s="213"/>
      <c r="AB19" s="214"/>
    </row>
    <row r="20" spans="2:28" ht="26.25" customHeight="1" x14ac:dyDescent="0.25">
      <c r="B20" s="219"/>
      <c r="C20" s="219"/>
      <c r="D20" s="219"/>
      <c r="E20" s="220"/>
      <c r="F20" s="219"/>
      <c r="G20" s="219"/>
      <c r="H20" s="219"/>
      <c r="I20" s="219"/>
      <c r="J20" s="219"/>
      <c r="K20" s="221"/>
      <c r="L20" s="221"/>
      <c r="M20" s="221"/>
      <c r="N20" s="221"/>
      <c r="O20" s="221"/>
      <c r="P20" s="221"/>
      <c r="Q20" s="221"/>
      <c r="R20" s="221"/>
      <c r="S20" s="221"/>
      <c r="T20" s="221"/>
      <c r="U20" s="221"/>
      <c r="V20" s="221"/>
      <c r="W20" s="221"/>
      <c r="X20" s="221"/>
      <c r="Y20" s="221"/>
      <c r="Z20" s="221"/>
      <c r="AA20" s="221"/>
      <c r="AB20" s="222"/>
    </row>
    <row r="21" spans="2:28" ht="26.25" customHeight="1" x14ac:dyDescent="0.25">
      <c r="B21" s="217"/>
      <c r="C21" s="217"/>
      <c r="D21" s="217"/>
      <c r="E21" s="218"/>
      <c r="F21" s="217"/>
      <c r="G21" s="217"/>
      <c r="H21" s="217"/>
      <c r="I21" s="217"/>
      <c r="J21" s="217"/>
      <c r="K21" s="208"/>
      <c r="L21" s="208"/>
      <c r="M21" s="208"/>
      <c r="N21" s="208"/>
      <c r="O21" s="208"/>
      <c r="P21" s="208"/>
      <c r="Q21" s="208"/>
      <c r="R21" s="208"/>
      <c r="S21" s="208"/>
      <c r="T21" s="208"/>
      <c r="U21" s="208"/>
      <c r="V21" s="208"/>
      <c r="W21" s="208"/>
      <c r="X21" s="208"/>
      <c r="Y21" s="208"/>
      <c r="Z21" s="208"/>
      <c r="AA21" s="208"/>
      <c r="AB21" s="210"/>
    </row>
    <row r="22" spans="2:28" ht="26.25" customHeight="1" thickBot="1" x14ac:dyDescent="0.3">
      <c r="B22" s="223"/>
      <c r="C22" s="223"/>
      <c r="D22" s="223"/>
      <c r="E22" s="224"/>
      <c r="F22" s="223"/>
      <c r="G22" s="223"/>
      <c r="H22" s="223"/>
      <c r="I22" s="223"/>
      <c r="J22" s="223"/>
      <c r="K22" s="225"/>
      <c r="L22" s="225"/>
      <c r="M22" s="225"/>
      <c r="N22" s="225"/>
      <c r="O22" s="225"/>
      <c r="P22" s="225"/>
      <c r="Q22" s="225"/>
      <c r="R22" s="225"/>
      <c r="S22" s="225"/>
      <c r="T22" s="225"/>
      <c r="U22" s="225"/>
      <c r="V22" s="225"/>
      <c r="W22" s="225"/>
      <c r="X22" s="225"/>
      <c r="Y22" s="225"/>
      <c r="Z22" s="225"/>
      <c r="AA22" s="225"/>
      <c r="AB22" s="226"/>
    </row>
    <row r="23" spans="2:28" ht="26.25" customHeight="1" x14ac:dyDescent="0.25">
      <c r="B23" s="215"/>
      <c r="C23" s="215"/>
      <c r="D23" s="215"/>
      <c r="E23" s="216"/>
      <c r="F23" s="215"/>
      <c r="G23" s="215"/>
      <c r="H23" s="215"/>
      <c r="I23" s="215"/>
      <c r="J23" s="215"/>
      <c r="K23" s="204"/>
      <c r="L23" s="204"/>
      <c r="M23" s="204"/>
      <c r="N23" s="204"/>
      <c r="O23" s="204"/>
      <c r="P23" s="204"/>
      <c r="Q23" s="204"/>
      <c r="R23" s="204"/>
      <c r="S23" s="204"/>
      <c r="T23" s="204"/>
      <c r="U23" s="204"/>
      <c r="V23" s="204"/>
      <c r="W23" s="204"/>
      <c r="X23" s="204"/>
      <c r="Y23" s="204"/>
      <c r="Z23" s="204"/>
      <c r="AA23" s="204"/>
      <c r="AB23" s="206"/>
    </row>
    <row r="24" spans="2:28" ht="26.25" customHeight="1" x14ac:dyDescent="0.25">
      <c r="B24" s="217"/>
      <c r="C24" s="217"/>
      <c r="D24" s="217"/>
      <c r="E24" s="218"/>
      <c r="F24" s="217"/>
      <c r="G24" s="217"/>
      <c r="H24" s="217"/>
      <c r="I24" s="217"/>
      <c r="J24" s="217"/>
      <c r="K24" s="208"/>
      <c r="L24" s="208"/>
      <c r="M24" s="208"/>
      <c r="N24" s="208"/>
      <c r="O24" s="208"/>
      <c r="P24" s="208"/>
      <c r="Q24" s="208"/>
      <c r="R24" s="208"/>
      <c r="S24" s="208"/>
      <c r="T24" s="208"/>
      <c r="U24" s="208"/>
      <c r="V24" s="208"/>
      <c r="W24" s="208"/>
      <c r="X24" s="208"/>
      <c r="Y24" s="208"/>
      <c r="Z24" s="208"/>
      <c r="AA24" s="208"/>
      <c r="AB24" s="210"/>
    </row>
    <row r="25" spans="2:28" ht="26.25" customHeight="1" thickBot="1" x14ac:dyDescent="0.3">
      <c r="B25" s="211"/>
      <c r="C25" s="211"/>
      <c r="D25" s="211"/>
      <c r="E25" s="212"/>
      <c r="F25" s="211"/>
      <c r="G25" s="211"/>
      <c r="H25" s="211"/>
      <c r="I25" s="211"/>
      <c r="J25" s="211"/>
      <c r="K25" s="213"/>
      <c r="L25" s="213"/>
      <c r="M25" s="213"/>
      <c r="N25" s="213"/>
      <c r="O25" s="213"/>
      <c r="P25" s="213"/>
      <c r="Q25" s="213"/>
      <c r="R25" s="213"/>
      <c r="S25" s="213"/>
      <c r="T25" s="213"/>
      <c r="U25" s="213"/>
      <c r="V25" s="213"/>
      <c r="W25" s="213"/>
      <c r="X25" s="213"/>
      <c r="Y25" s="213"/>
      <c r="Z25" s="213"/>
      <c r="AA25" s="213"/>
      <c r="AB25" s="214"/>
    </row>
    <row r="26" spans="2:28" ht="26.25" customHeight="1" x14ac:dyDescent="0.25">
      <c r="B26" s="219"/>
      <c r="C26" s="219"/>
      <c r="D26" s="219"/>
      <c r="E26" s="220"/>
      <c r="F26" s="219"/>
      <c r="G26" s="219"/>
      <c r="H26" s="219"/>
      <c r="I26" s="219"/>
      <c r="J26" s="219"/>
      <c r="K26" s="221"/>
      <c r="L26" s="221"/>
      <c r="M26" s="221"/>
      <c r="N26" s="221"/>
      <c r="O26" s="221"/>
      <c r="P26" s="221"/>
      <c r="Q26" s="221"/>
      <c r="R26" s="221"/>
      <c r="S26" s="221"/>
      <c r="T26" s="221"/>
      <c r="U26" s="221"/>
      <c r="V26" s="221"/>
      <c r="W26" s="221"/>
      <c r="X26" s="221"/>
      <c r="Y26" s="221"/>
      <c r="Z26" s="221"/>
      <c r="AA26" s="221"/>
      <c r="AB26" s="222"/>
    </row>
    <row r="27" spans="2:28" ht="26.25" customHeight="1" x14ac:dyDescent="0.25">
      <c r="B27" s="217"/>
      <c r="C27" s="217"/>
      <c r="D27" s="217"/>
      <c r="E27" s="218"/>
      <c r="F27" s="217"/>
      <c r="G27" s="217"/>
      <c r="H27" s="217"/>
      <c r="I27" s="217"/>
      <c r="J27" s="217"/>
      <c r="K27" s="208"/>
      <c r="L27" s="208"/>
      <c r="M27" s="208"/>
      <c r="N27" s="208"/>
      <c r="O27" s="208"/>
      <c r="P27" s="208"/>
      <c r="Q27" s="208"/>
      <c r="R27" s="208"/>
      <c r="S27" s="208"/>
      <c r="T27" s="208"/>
      <c r="U27" s="208"/>
      <c r="V27" s="208"/>
      <c r="W27" s="208"/>
      <c r="X27" s="208"/>
      <c r="Y27" s="208"/>
      <c r="Z27" s="208"/>
      <c r="AA27" s="208"/>
      <c r="AB27" s="210"/>
    </row>
    <row r="28" spans="2:28" ht="26.25" customHeight="1" thickBot="1" x14ac:dyDescent="0.3">
      <c r="B28" s="223"/>
      <c r="C28" s="223"/>
      <c r="D28" s="223"/>
      <c r="E28" s="224"/>
      <c r="F28" s="223"/>
      <c r="G28" s="223"/>
      <c r="H28" s="223"/>
      <c r="I28" s="223"/>
      <c r="J28" s="223"/>
      <c r="K28" s="225"/>
      <c r="L28" s="225"/>
      <c r="M28" s="225"/>
      <c r="N28" s="225"/>
      <c r="O28" s="225"/>
      <c r="P28" s="225"/>
      <c r="Q28" s="225"/>
      <c r="R28" s="225"/>
      <c r="S28" s="225"/>
      <c r="T28" s="225"/>
      <c r="U28" s="225"/>
      <c r="V28" s="225"/>
      <c r="W28" s="225"/>
      <c r="X28" s="225"/>
      <c r="Y28" s="225"/>
      <c r="Z28" s="225"/>
      <c r="AA28" s="225"/>
      <c r="AB28" s="226"/>
    </row>
    <row r="29" spans="2:28" ht="26.25" customHeight="1" x14ac:dyDescent="0.25">
      <c r="B29" s="215"/>
      <c r="C29" s="215"/>
      <c r="D29" s="215"/>
      <c r="E29" s="216"/>
      <c r="F29" s="215"/>
      <c r="G29" s="215"/>
      <c r="H29" s="215"/>
      <c r="I29" s="215"/>
      <c r="J29" s="215"/>
      <c r="K29" s="204"/>
      <c r="L29" s="204"/>
      <c r="M29" s="204"/>
      <c r="N29" s="204"/>
      <c r="O29" s="204"/>
      <c r="P29" s="204"/>
      <c r="Q29" s="204"/>
      <c r="R29" s="204"/>
      <c r="S29" s="204"/>
      <c r="T29" s="204"/>
      <c r="U29" s="204"/>
      <c r="V29" s="204"/>
      <c r="W29" s="204"/>
      <c r="X29" s="204"/>
      <c r="Y29" s="204"/>
      <c r="Z29" s="204"/>
      <c r="AA29" s="204"/>
      <c r="AB29" s="206"/>
    </row>
    <row r="30" spans="2:28" ht="26.25" customHeight="1" x14ac:dyDescent="0.25">
      <c r="B30" s="217"/>
      <c r="C30" s="217"/>
      <c r="D30" s="217"/>
      <c r="E30" s="218"/>
      <c r="F30" s="217"/>
      <c r="G30" s="217"/>
      <c r="H30" s="217"/>
      <c r="I30" s="217"/>
      <c r="J30" s="217"/>
      <c r="K30" s="208"/>
      <c r="L30" s="208"/>
      <c r="M30" s="208"/>
      <c r="N30" s="208"/>
      <c r="O30" s="208"/>
      <c r="P30" s="208"/>
      <c r="Q30" s="208"/>
      <c r="R30" s="208"/>
      <c r="S30" s="208"/>
      <c r="T30" s="208"/>
      <c r="U30" s="208"/>
      <c r="V30" s="208"/>
      <c r="W30" s="208"/>
      <c r="X30" s="208"/>
      <c r="Y30" s="208"/>
      <c r="Z30" s="208"/>
      <c r="AA30" s="208"/>
      <c r="AB30" s="210"/>
    </row>
    <row r="31" spans="2:28" ht="26.25" customHeight="1" thickBot="1" x14ac:dyDescent="0.3">
      <c r="B31" s="211"/>
      <c r="C31" s="211"/>
      <c r="D31" s="211"/>
      <c r="E31" s="212"/>
      <c r="F31" s="211"/>
      <c r="G31" s="211"/>
      <c r="H31" s="211"/>
      <c r="I31" s="211"/>
      <c r="J31" s="211"/>
      <c r="K31" s="213"/>
      <c r="L31" s="213"/>
      <c r="M31" s="213"/>
      <c r="N31" s="213"/>
      <c r="O31" s="213"/>
      <c r="P31" s="213"/>
      <c r="Q31" s="213"/>
      <c r="R31" s="213"/>
      <c r="S31" s="213"/>
      <c r="T31" s="213"/>
      <c r="U31" s="213"/>
      <c r="V31" s="213"/>
      <c r="W31" s="213"/>
      <c r="X31" s="213"/>
      <c r="Y31" s="213"/>
      <c r="Z31" s="213"/>
      <c r="AA31" s="213"/>
      <c r="AB31" s="214"/>
    </row>
    <row r="32" spans="2:28" ht="26.25" customHeight="1" x14ac:dyDescent="0.25">
      <c r="B32" s="219"/>
      <c r="C32" s="219"/>
      <c r="D32" s="219"/>
      <c r="E32" s="220"/>
      <c r="F32" s="219"/>
      <c r="G32" s="219"/>
      <c r="H32" s="219"/>
      <c r="I32" s="219"/>
      <c r="J32" s="219"/>
      <c r="K32" s="221"/>
      <c r="L32" s="221"/>
      <c r="M32" s="221"/>
      <c r="N32" s="221"/>
      <c r="O32" s="221"/>
      <c r="P32" s="221"/>
      <c r="Q32" s="221"/>
      <c r="R32" s="221"/>
      <c r="S32" s="221"/>
      <c r="T32" s="221"/>
      <c r="U32" s="221"/>
      <c r="V32" s="221"/>
      <c r="W32" s="221"/>
      <c r="X32" s="221"/>
      <c r="Y32" s="221"/>
      <c r="Z32" s="221"/>
      <c r="AA32" s="221"/>
      <c r="AB32" s="222"/>
    </row>
    <row r="33" spans="2:28" ht="26.25" customHeight="1" x14ac:dyDescent="0.25">
      <c r="B33" s="217"/>
      <c r="C33" s="217"/>
      <c r="D33" s="217"/>
      <c r="E33" s="218"/>
      <c r="F33" s="217"/>
      <c r="G33" s="217"/>
      <c r="H33" s="217"/>
      <c r="I33" s="217"/>
      <c r="J33" s="217"/>
      <c r="K33" s="208"/>
      <c r="L33" s="208"/>
      <c r="M33" s="208"/>
      <c r="N33" s="208"/>
      <c r="O33" s="208"/>
      <c r="P33" s="208"/>
      <c r="Q33" s="208"/>
      <c r="R33" s="208"/>
      <c r="S33" s="208"/>
      <c r="T33" s="208"/>
      <c r="U33" s="208"/>
      <c r="V33" s="208"/>
      <c r="W33" s="208"/>
      <c r="X33" s="208"/>
      <c r="Y33" s="208"/>
      <c r="Z33" s="208"/>
      <c r="AA33" s="208"/>
      <c r="AB33" s="210"/>
    </row>
    <row r="34" spans="2:28" ht="26.25" customHeight="1" thickBot="1" x14ac:dyDescent="0.3">
      <c r="B34" s="223"/>
      <c r="C34" s="223"/>
      <c r="D34" s="223"/>
      <c r="E34" s="224"/>
      <c r="F34" s="223"/>
      <c r="G34" s="223"/>
      <c r="H34" s="223"/>
      <c r="I34" s="223"/>
      <c r="J34" s="223"/>
      <c r="K34" s="225"/>
      <c r="L34" s="225"/>
      <c r="M34" s="225"/>
      <c r="N34" s="225"/>
      <c r="O34" s="225"/>
      <c r="P34" s="225"/>
      <c r="Q34" s="225"/>
      <c r="R34" s="225"/>
      <c r="S34" s="225"/>
      <c r="T34" s="225"/>
      <c r="U34" s="225"/>
      <c r="V34" s="225"/>
      <c r="W34" s="225"/>
      <c r="X34" s="225"/>
      <c r="Y34" s="225"/>
      <c r="Z34" s="225"/>
      <c r="AA34" s="225"/>
      <c r="AB34" s="226"/>
    </row>
    <row r="35" spans="2:28" ht="26.25" customHeight="1" x14ac:dyDescent="0.25">
      <c r="B35" s="215"/>
      <c r="C35" s="215"/>
      <c r="D35" s="215"/>
      <c r="E35" s="216"/>
      <c r="F35" s="215"/>
      <c r="G35" s="215"/>
      <c r="H35" s="215"/>
      <c r="I35" s="215"/>
      <c r="J35" s="215"/>
      <c r="K35" s="204"/>
      <c r="L35" s="204"/>
      <c r="M35" s="204"/>
      <c r="N35" s="204"/>
      <c r="O35" s="204"/>
      <c r="P35" s="204"/>
      <c r="Q35" s="204"/>
      <c r="R35" s="204"/>
      <c r="S35" s="204"/>
      <c r="T35" s="204"/>
      <c r="U35" s="204"/>
      <c r="V35" s="204"/>
      <c r="W35" s="204"/>
      <c r="X35" s="204"/>
      <c r="Y35" s="204"/>
      <c r="Z35" s="204"/>
      <c r="AA35" s="204"/>
      <c r="AB35" s="206"/>
    </row>
    <row r="36" spans="2:28" ht="26.25" customHeight="1" x14ac:dyDescent="0.25">
      <c r="B36" s="217"/>
      <c r="C36" s="217"/>
      <c r="D36" s="217"/>
      <c r="E36" s="218"/>
      <c r="F36" s="217"/>
      <c r="G36" s="217"/>
      <c r="H36" s="217"/>
      <c r="I36" s="217"/>
      <c r="J36" s="217"/>
      <c r="K36" s="208"/>
      <c r="L36" s="208"/>
      <c r="M36" s="208"/>
      <c r="N36" s="208"/>
      <c r="O36" s="208"/>
      <c r="P36" s="208"/>
      <c r="Q36" s="208"/>
      <c r="R36" s="208"/>
      <c r="S36" s="208"/>
      <c r="T36" s="208"/>
      <c r="U36" s="208"/>
      <c r="V36" s="208"/>
      <c r="W36" s="208"/>
      <c r="X36" s="208"/>
      <c r="Y36" s="208"/>
      <c r="Z36" s="208"/>
      <c r="AA36" s="208"/>
      <c r="AB36" s="210"/>
    </row>
    <row r="37" spans="2:28" ht="26.25" customHeight="1" thickBot="1" x14ac:dyDescent="0.3">
      <c r="B37" s="211"/>
      <c r="C37" s="211"/>
      <c r="D37" s="211"/>
      <c r="E37" s="212"/>
      <c r="F37" s="211"/>
      <c r="G37" s="211"/>
      <c r="H37" s="211"/>
      <c r="I37" s="211"/>
      <c r="J37" s="211"/>
      <c r="K37" s="213"/>
      <c r="L37" s="213"/>
      <c r="M37" s="213"/>
      <c r="N37" s="213"/>
      <c r="O37" s="213"/>
      <c r="P37" s="213"/>
      <c r="Q37" s="213"/>
      <c r="R37" s="213"/>
      <c r="S37" s="213"/>
      <c r="T37" s="213"/>
      <c r="U37" s="213"/>
      <c r="V37" s="213"/>
      <c r="W37" s="213"/>
      <c r="X37" s="213"/>
      <c r="Y37" s="213"/>
      <c r="Z37" s="213"/>
      <c r="AA37" s="213"/>
      <c r="AB37" s="214"/>
    </row>
    <row r="38" spans="2:28" ht="26.25" customHeight="1" x14ac:dyDescent="0.25">
      <c r="B38" s="219"/>
      <c r="C38" s="219"/>
      <c r="D38" s="219"/>
      <c r="E38" s="220"/>
      <c r="F38" s="219"/>
      <c r="G38" s="219"/>
      <c r="H38" s="219"/>
      <c r="I38" s="219"/>
      <c r="J38" s="219"/>
      <c r="K38" s="221"/>
      <c r="L38" s="227"/>
      <c r="M38" s="221"/>
      <c r="N38" s="221"/>
      <c r="O38" s="221"/>
      <c r="P38" s="221"/>
      <c r="Q38" s="221"/>
      <c r="R38" s="221"/>
      <c r="S38" s="221"/>
      <c r="T38" s="221"/>
      <c r="U38" s="221"/>
      <c r="V38" s="221"/>
      <c r="W38" s="221"/>
      <c r="X38" s="221"/>
      <c r="Y38" s="221"/>
      <c r="Z38" s="221"/>
      <c r="AA38" s="221"/>
      <c r="AB38" s="222"/>
    </row>
    <row r="39" spans="2:28" ht="26.25" customHeight="1" x14ac:dyDescent="0.25">
      <c r="B39" s="217"/>
      <c r="C39" s="217"/>
      <c r="D39" s="217"/>
      <c r="E39" s="218"/>
      <c r="F39" s="217"/>
      <c r="G39" s="217"/>
      <c r="H39" s="217"/>
      <c r="I39" s="217"/>
      <c r="J39" s="217"/>
      <c r="K39" s="208"/>
      <c r="L39" s="228"/>
      <c r="M39" s="208"/>
      <c r="N39" s="208"/>
      <c r="O39" s="208"/>
      <c r="P39" s="208"/>
      <c r="Q39" s="208"/>
      <c r="R39" s="208"/>
      <c r="S39" s="208"/>
      <c r="T39" s="208"/>
      <c r="U39" s="208"/>
      <c r="V39" s="208"/>
      <c r="W39" s="208"/>
      <c r="X39" s="208"/>
      <c r="Y39" s="208"/>
      <c r="Z39" s="208"/>
      <c r="AA39" s="208"/>
      <c r="AB39" s="210"/>
    </row>
    <row r="40" spans="2:28" ht="26.25" customHeight="1" thickBot="1" x14ac:dyDescent="0.3">
      <c r="B40" s="223"/>
      <c r="C40" s="223"/>
      <c r="D40" s="223"/>
      <c r="E40" s="224"/>
      <c r="F40" s="223"/>
      <c r="G40" s="223"/>
      <c r="H40" s="223"/>
      <c r="I40" s="223"/>
      <c r="J40" s="223"/>
      <c r="K40" s="225"/>
      <c r="L40" s="229"/>
      <c r="M40" s="225"/>
      <c r="N40" s="225"/>
      <c r="O40" s="225"/>
      <c r="P40" s="225"/>
      <c r="Q40" s="225"/>
      <c r="R40" s="225"/>
      <c r="S40" s="225"/>
      <c r="T40" s="225"/>
      <c r="U40" s="225"/>
      <c r="V40" s="225"/>
      <c r="W40" s="225"/>
      <c r="X40" s="225"/>
      <c r="Y40" s="225"/>
      <c r="Z40" s="225"/>
      <c r="AA40" s="225"/>
      <c r="AB40" s="226"/>
    </row>
    <row r="41" spans="2:28" ht="26.25" customHeight="1" x14ac:dyDescent="0.25">
      <c r="B41" s="215"/>
      <c r="C41" s="215"/>
      <c r="D41" s="215"/>
      <c r="E41" s="216"/>
      <c r="F41" s="215"/>
      <c r="G41" s="215"/>
      <c r="H41" s="215"/>
      <c r="I41" s="215"/>
      <c r="J41" s="215"/>
      <c r="K41" s="204"/>
      <c r="L41" s="230"/>
      <c r="M41" s="204"/>
      <c r="N41" s="204"/>
      <c r="O41" s="204"/>
      <c r="P41" s="204"/>
      <c r="Q41" s="204"/>
      <c r="R41" s="204"/>
      <c r="S41" s="204"/>
      <c r="T41" s="204"/>
      <c r="U41" s="204"/>
      <c r="V41" s="204"/>
      <c r="W41" s="204"/>
      <c r="X41" s="204"/>
      <c r="Y41" s="204"/>
      <c r="Z41" s="204"/>
      <c r="AA41" s="204"/>
      <c r="AB41" s="206"/>
    </row>
    <row r="42" spans="2:28" ht="26.25" customHeight="1" x14ac:dyDescent="0.25">
      <c r="B42" s="217"/>
      <c r="C42" s="217"/>
      <c r="D42" s="217"/>
      <c r="E42" s="218"/>
      <c r="F42" s="217"/>
      <c r="G42" s="217"/>
      <c r="H42" s="217"/>
      <c r="I42" s="217"/>
      <c r="J42" s="217"/>
      <c r="K42" s="208"/>
      <c r="L42" s="228"/>
      <c r="M42" s="208"/>
      <c r="N42" s="208"/>
      <c r="O42" s="208"/>
      <c r="P42" s="208"/>
      <c r="Q42" s="208"/>
      <c r="R42" s="208"/>
      <c r="S42" s="208"/>
      <c r="T42" s="208"/>
      <c r="U42" s="208"/>
      <c r="V42" s="208"/>
      <c r="W42" s="208"/>
      <c r="X42" s="208"/>
      <c r="Y42" s="208"/>
      <c r="Z42" s="208"/>
      <c r="AA42" s="208"/>
      <c r="AB42" s="210"/>
    </row>
    <row r="43" spans="2:28" ht="26.25" customHeight="1" thickBot="1" x14ac:dyDescent="0.3">
      <c r="B43" s="211"/>
      <c r="C43" s="211"/>
      <c r="D43" s="211"/>
      <c r="E43" s="212"/>
      <c r="F43" s="211"/>
      <c r="G43" s="211"/>
      <c r="H43" s="211"/>
      <c r="I43" s="211"/>
      <c r="J43" s="211"/>
      <c r="K43" s="213"/>
      <c r="L43" s="231"/>
      <c r="M43" s="213"/>
      <c r="N43" s="213"/>
      <c r="O43" s="213"/>
      <c r="P43" s="213"/>
      <c r="Q43" s="213"/>
      <c r="R43" s="213"/>
      <c r="S43" s="213"/>
      <c r="T43" s="213"/>
      <c r="U43" s="213"/>
      <c r="V43" s="213"/>
      <c r="W43" s="213"/>
      <c r="X43" s="213"/>
      <c r="Y43" s="213"/>
      <c r="Z43" s="213"/>
      <c r="AA43" s="213"/>
      <c r="AB43" s="214"/>
    </row>
    <row r="44" spans="2:28" ht="26.25" customHeight="1" x14ac:dyDescent="0.25">
      <c r="B44" s="219"/>
      <c r="C44" s="219"/>
      <c r="D44" s="219"/>
      <c r="E44" s="220"/>
      <c r="F44" s="219"/>
      <c r="G44" s="219"/>
      <c r="H44" s="219"/>
      <c r="I44" s="219"/>
      <c r="J44" s="219"/>
      <c r="K44" s="221"/>
      <c r="L44" s="227"/>
      <c r="M44" s="221"/>
      <c r="N44" s="221"/>
      <c r="O44" s="221"/>
      <c r="P44" s="221"/>
      <c r="Q44" s="221"/>
      <c r="R44" s="221"/>
      <c r="S44" s="221"/>
      <c r="T44" s="221"/>
      <c r="U44" s="221"/>
      <c r="V44" s="221"/>
      <c r="W44" s="221"/>
      <c r="X44" s="221"/>
      <c r="Y44" s="221"/>
      <c r="Z44" s="221"/>
      <c r="AA44" s="221"/>
      <c r="AB44" s="222"/>
    </row>
    <row r="45" spans="2:28" ht="26.25" customHeight="1" x14ac:dyDescent="0.25">
      <c r="B45" s="217"/>
      <c r="C45" s="217"/>
      <c r="D45" s="217"/>
      <c r="E45" s="218"/>
      <c r="F45" s="217"/>
      <c r="G45" s="217"/>
      <c r="H45" s="217"/>
      <c r="I45" s="217"/>
      <c r="J45" s="217"/>
      <c r="K45" s="208"/>
      <c r="L45" s="228"/>
      <c r="M45" s="208"/>
      <c r="N45" s="208"/>
      <c r="O45" s="208"/>
      <c r="P45" s="208"/>
      <c r="Q45" s="208"/>
      <c r="R45" s="208"/>
      <c r="S45" s="208"/>
      <c r="T45" s="208"/>
      <c r="U45" s="208"/>
      <c r="V45" s="208"/>
      <c r="W45" s="208"/>
      <c r="X45" s="208"/>
      <c r="Y45" s="208"/>
      <c r="Z45" s="208"/>
      <c r="AA45" s="208"/>
      <c r="AB45" s="210"/>
    </row>
    <row r="46" spans="2:28" ht="26.25" customHeight="1" thickBot="1" x14ac:dyDescent="0.3">
      <c r="B46" s="223"/>
      <c r="C46" s="223"/>
      <c r="D46" s="223"/>
      <c r="E46" s="224"/>
      <c r="F46" s="223"/>
      <c r="G46" s="223"/>
      <c r="H46" s="223"/>
      <c r="I46" s="223"/>
      <c r="J46" s="223"/>
      <c r="K46" s="225"/>
      <c r="L46" s="229"/>
      <c r="M46" s="225"/>
      <c r="N46" s="225"/>
      <c r="O46" s="225"/>
      <c r="P46" s="225"/>
      <c r="Q46" s="225"/>
      <c r="R46" s="225"/>
      <c r="S46" s="225"/>
      <c r="T46" s="225"/>
      <c r="U46" s="225"/>
      <c r="V46" s="225"/>
      <c r="W46" s="225"/>
      <c r="X46" s="225"/>
      <c r="Y46" s="225"/>
      <c r="Z46" s="225"/>
      <c r="AA46" s="225"/>
      <c r="AB46" s="226"/>
    </row>
    <row r="47" spans="2:28" ht="26.25" customHeight="1" x14ac:dyDescent="0.25">
      <c r="B47" s="215"/>
      <c r="C47" s="215"/>
      <c r="D47" s="215"/>
      <c r="E47" s="216"/>
      <c r="F47" s="215"/>
      <c r="G47" s="215"/>
      <c r="H47" s="215"/>
      <c r="I47" s="215"/>
      <c r="J47" s="215"/>
      <c r="K47" s="204"/>
      <c r="L47" s="230"/>
      <c r="M47" s="204"/>
      <c r="N47" s="204"/>
      <c r="O47" s="204"/>
      <c r="P47" s="204"/>
      <c r="Q47" s="204"/>
      <c r="R47" s="204"/>
      <c r="S47" s="204"/>
      <c r="T47" s="204"/>
      <c r="U47" s="204"/>
      <c r="V47" s="204"/>
      <c r="W47" s="204"/>
      <c r="X47" s="204"/>
      <c r="Y47" s="204"/>
      <c r="Z47" s="204"/>
      <c r="AA47" s="204"/>
      <c r="AB47" s="206"/>
    </row>
    <row r="48" spans="2:28" ht="26.25" customHeight="1" x14ac:dyDescent="0.25">
      <c r="B48" s="217"/>
      <c r="C48" s="217"/>
      <c r="D48" s="217"/>
      <c r="E48" s="218"/>
      <c r="F48" s="217"/>
      <c r="G48" s="217"/>
      <c r="H48" s="217"/>
      <c r="I48" s="217"/>
      <c r="J48" s="217"/>
      <c r="K48" s="208"/>
      <c r="L48" s="228"/>
      <c r="M48" s="208"/>
      <c r="N48" s="208"/>
      <c r="O48" s="208"/>
      <c r="P48" s="208"/>
      <c r="Q48" s="208"/>
      <c r="R48" s="208"/>
      <c r="S48" s="208"/>
      <c r="T48" s="208"/>
      <c r="U48" s="208"/>
      <c r="V48" s="208"/>
      <c r="W48" s="208"/>
      <c r="X48" s="208"/>
      <c r="Y48" s="208"/>
      <c r="Z48" s="208"/>
      <c r="AA48" s="208"/>
      <c r="AB48" s="210"/>
    </row>
    <row r="49" spans="2:28" ht="26.25" customHeight="1" thickBot="1" x14ac:dyDescent="0.3">
      <c r="B49" s="211"/>
      <c r="C49" s="211"/>
      <c r="D49" s="211"/>
      <c r="E49" s="212"/>
      <c r="F49" s="211"/>
      <c r="G49" s="211"/>
      <c r="H49" s="211"/>
      <c r="I49" s="211"/>
      <c r="J49" s="211"/>
      <c r="K49" s="213"/>
      <c r="L49" s="231"/>
      <c r="M49" s="213"/>
      <c r="N49" s="213"/>
      <c r="O49" s="213"/>
      <c r="P49" s="213"/>
      <c r="Q49" s="213"/>
      <c r="R49" s="213"/>
      <c r="S49" s="213"/>
      <c r="T49" s="213"/>
      <c r="U49" s="213"/>
      <c r="V49" s="213"/>
      <c r="W49" s="213"/>
      <c r="X49" s="213"/>
      <c r="Y49" s="213"/>
      <c r="Z49" s="213"/>
      <c r="AA49" s="213"/>
      <c r="AB49" s="214"/>
    </row>
    <row r="50" spans="2:28" ht="26.25" customHeight="1" x14ac:dyDescent="0.25">
      <c r="B50" s="219"/>
      <c r="C50" s="219"/>
      <c r="D50" s="219"/>
      <c r="E50" s="220"/>
      <c r="F50" s="219"/>
      <c r="G50" s="219"/>
      <c r="H50" s="219"/>
      <c r="I50" s="219"/>
      <c r="J50" s="219"/>
      <c r="K50" s="221"/>
      <c r="L50" s="227"/>
      <c r="M50" s="221"/>
      <c r="N50" s="221"/>
      <c r="O50" s="221"/>
      <c r="P50" s="221"/>
      <c r="Q50" s="221"/>
      <c r="R50" s="221"/>
      <c r="S50" s="221"/>
      <c r="T50" s="221"/>
      <c r="U50" s="221"/>
      <c r="V50" s="221"/>
      <c r="W50" s="221"/>
      <c r="X50" s="221"/>
      <c r="Y50" s="221"/>
      <c r="Z50" s="221"/>
      <c r="AA50" s="221"/>
      <c r="AB50" s="222"/>
    </row>
    <row r="51" spans="2:28" ht="26.25" customHeight="1" x14ac:dyDescent="0.25">
      <c r="B51" s="217"/>
      <c r="C51" s="217"/>
      <c r="D51" s="217"/>
      <c r="E51" s="218"/>
      <c r="F51" s="217"/>
      <c r="G51" s="217"/>
      <c r="H51" s="217"/>
      <c r="I51" s="217"/>
      <c r="J51" s="217"/>
      <c r="K51" s="208"/>
      <c r="L51" s="228"/>
      <c r="M51" s="208"/>
      <c r="N51" s="208"/>
      <c r="O51" s="208"/>
      <c r="P51" s="208"/>
      <c r="Q51" s="208"/>
      <c r="R51" s="208"/>
      <c r="S51" s="208"/>
      <c r="T51" s="208"/>
      <c r="U51" s="208"/>
      <c r="V51" s="208"/>
      <c r="W51" s="208"/>
      <c r="X51" s="208"/>
      <c r="Y51" s="208"/>
      <c r="Z51" s="208"/>
      <c r="AA51" s="208"/>
      <c r="AB51" s="210"/>
    </row>
    <row r="52" spans="2:28" ht="26.25" customHeight="1" thickBot="1" x14ac:dyDescent="0.3">
      <c r="B52" s="223"/>
      <c r="C52" s="223"/>
      <c r="D52" s="223"/>
      <c r="E52" s="224"/>
      <c r="F52" s="223"/>
      <c r="G52" s="223"/>
      <c r="H52" s="223"/>
      <c r="I52" s="223"/>
      <c r="J52" s="223"/>
      <c r="K52" s="225"/>
      <c r="L52" s="229"/>
      <c r="M52" s="225"/>
      <c r="N52" s="225"/>
      <c r="O52" s="225"/>
      <c r="P52" s="225"/>
      <c r="Q52" s="225"/>
      <c r="R52" s="225"/>
      <c r="S52" s="225"/>
      <c r="T52" s="225"/>
      <c r="U52" s="225"/>
      <c r="V52" s="225"/>
      <c r="W52" s="225"/>
      <c r="X52" s="225"/>
      <c r="Y52" s="225"/>
      <c r="Z52" s="225"/>
      <c r="AA52" s="225"/>
      <c r="AB52" s="226"/>
    </row>
    <row r="53" spans="2:28" ht="26.25" customHeight="1" x14ac:dyDescent="0.25">
      <c r="B53" s="215"/>
      <c r="C53" s="215"/>
      <c r="D53" s="215"/>
      <c r="E53" s="216"/>
      <c r="F53" s="215"/>
      <c r="G53" s="215"/>
      <c r="H53" s="215"/>
      <c r="I53" s="215"/>
      <c r="J53" s="215"/>
      <c r="K53" s="232"/>
      <c r="L53" s="232"/>
      <c r="M53" s="232"/>
      <c r="N53" s="233"/>
      <c r="O53" s="233"/>
      <c r="P53" s="233"/>
      <c r="Q53" s="233"/>
      <c r="R53" s="233"/>
      <c r="S53" s="233"/>
      <c r="T53" s="233"/>
      <c r="U53" s="233"/>
      <c r="V53" s="233"/>
      <c r="W53" s="233"/>
      <c r="X53" s="233"/>
      <c r="Y53" s="233"/>
      <c r="Z53" s="233"/>
      <c r="AA53" s="233"/>
      <c r="AB53" s="234"/>
    </row>
    <row r="54" spans="2:28" ht="26.25" customHeight="1" x14ac:dyDescent="0.25">
      <c r="B54" s="217"/>
      <c r="C54" s="217"/>
      <c r="D54" s="217"/>
      <c r="E54" s="218"/>
      <c r="F54" s="217"/>
      <c r="G54" s="217"/>
      <c r="H54" s="217"/>
      <c r="I54" s="217"/>
      <c r="J54" s="217"/>
      <c r="K54" s="235"/>
      <c r="L54" s="235"/>
      <c r="M54" s="235"/>
      <c r="N54" s="236"/>
      <c r="O54" s="236"/>
      <c r="P54" s="236"/>
      <c r="Q54" s="236"/>
      <c r="R54" s="236"/>
      <c r="S54" s="236"/>
      <c r="T54" s="236"/>
      <c r="U54" s="236"/>
      <c r="V54" s="236"/>
      <c r="W54" s="236"/>
      <c r="X54" s="236"/>
      <c r="Y54" s="236"/>
      <c r="Z54" s="236"/>
      <c r="AA54" s="236"/>
      <c r="AB54" s="237"/>
    </row>
    <row r="55" spans="2:28" ht="26.25" customHeight="1" thickBot="1" x14ac:dyDescent="0.3">
      <c r="B55" s="211"/>
      <c r="C55" s="211"/>
      <c r="D55" s="211"/>
      <c r="E55" s="212"/>
      <c r="F55" s="211"/>
      <c r="G55" s="211"/>
      <c r="H55" s="211"/>
      <c r="I55" s="211"/>
      <c r="J55" s="211"/>
      <c r="K55" s="238"/>
      <c r="L55" s="238"/>
      <c r="M55" s="238"/>
      <c r="N55" s="239"/>
      <c r="O55" s="239"/>
      <c r="P55" s="239"/>
      <c r="Q55" s="239"/>
      <c r="R55" s="239"/>
      <c r="S55" s="239"/>
      <c r="T55" s="239"/>
      <c r="U55" s="239"/>
      <c r="V55" s="239"/>
      <c r="W55" s="239"/>
      <c r="X55" s="239"/>
      <c r="Y55" s="239"/>
      <c r="Z55" s="239"/>
      <c r="AA55" s="239"/>
      <c r="AB55" s="240"/>
    </row>
    <row r="56" spans="2:28" ht="26.25" customHeight="1" x14ac:dyDescent="0.25">
      <c r="B56" s="219"/>
      <c r="C56" s="219"/>
      <c r="D56" s="219"/>
      <c r="E56" s="220"/>
      <c r="F56" s="219"/>
      <c r="G56" s="219"/>
      <c r="H56" s="219"/>
      <c r="I56" s="219"/>
      <c r="J56" s="219"/>
      <c r="K56" s="241"/>
      <c r="L56" s="241"/>
      <c r="M56" s="241"/>
      <c r="N56" s="242"/>
      <c r="O56" s="242"/>
      <c r="P56" s="242"/>
      <c r="Q56" s="242"/>
      <c r="R56" s="242"/>
      <c r="S56" s="242"/>
      <c r="T56" s="242"/>
      <c r="U56" s="242"/>
      <c r="V56" s="242"/>
      <c r="W56" s="242"/>
      <c r="X56" s="242"/>
      <c r="Y56" s="242"/>
      <c r="Z56" s="242"/>
      <c r="AA56" s="242"/>
      <c r="AB56" s="243"/>
    </row>
    <row r="57" spans="2:28" ht="26.25" customHeight="1" x14ac:dyDescent="0.25">
      <c r="B57" s="217"/>
      <c r="C57" s="217"/>
      <c r="D57" s="217"/>
      <c r="E57" s="218"/>
      <c r="F57" s="217"/>
      <c r="G57" s="217"/>
      <c r="H57" s="217"/>
      <c r="I57" s="217"/>
      <c r="J57" s="217"/>
      <c r="K57" s="235"/>
      <c r="L57" s="235"/>
      <c r="M57" s="235"/>
      <c r="N57" s="236"/>
      <c r="O57" s="236"/>
      <c r="P57" s="236"/>
      <c r="Q57" s="236"/>
      <c r="R57" s="236"/>
      <c r="S57" s="236"/>
      <c r="T57" s="236"/>
      <c r="U57" s="236"/>
      <c r="V57" s="236"/>
      <c r="W57" s="236"/>
      <c r="X57" s="236"/>
      <c r="Y57" s="236"/>
      <c r="Z57" s="236"/>
      <c r="AA57" s="236"/>
      <c r="AB57" s="237"/>
    </row>
    <row r="58" spans="2:28" ht="26.25" customHeight="1" thickBot="1" x14ac:dyDescent="0.3">
      <c r="B58" s="223"/>
      <c r="C58" s="223"/>
      <c r="D58" s="223"/>
      <c r="E58" s="224"/>
      <c r="F58" s="223"/>
      <c r="G58" s="223"/>
      <c r="H58" s="223"/>
      <c r="I58" s="223"/>
      <c r="J58" s="223"/>
      <c r="K58" s="244"/>
      <c r="L58" s="244"/>
      <c r="M58" s="244"/>
      <c r="N58" s="245"/>
      <c r="O58" s="245"/>
      <c r="P58" s="245"/>
      <c r="Q58" s="245"/>
      <c r="R58" s="245"/>
      <c r="S58" s="245"/>
      <c r="T58" s="245"/>
      <c r="U58" s="245"/>
      <c r="V58" s="245"/>
      <c r="W58" s="245"/>
      <c r="X58" s="245"/>
      <c r="Y58" s="245"/>
      <c r="Z58" s="245"/>
      <c r="AA58" s="245"/>
      <c r="AB58" s="246"/>
    </row>
    <row r="59" spans="2:28" ht="26.25" customHeight="1" x14ac:dyDescent="0.25">
      <c r="B59" s="215"/>
      <c r="C59" s="215"/>
      <c r="D59" s="215"/>
      <c r="E59" s="216"/>
      <c r="F59" s="215"/>
      <c r="G59" s="215"/>
      <c r="H59" s="215"/>
      <c r="I59" s="215"/>
      <c r="J59" s="215"/>
      <c r="K59" s="232"/>
      <c r="L59" s="232"/>
      <c r="M59" s="232"/>
      <c r="N59" s="233"/>
      <c r="O59" s="233"/>
      <c r="P59" s="233"/>
      <c r="Q59" s="233"/>
      <c r="R59" s="233"/>
      <c r="S59" s="233"/>
      <c r="T59" s="233"/>
      <c r="U59" s="233"/>
      <c r="V59" s="233"/>
      <c r="W59" s="233"/>
      <c r="X59" s="233"/>
      <c r="Y59" s="233"/>
      <c r="Z59" s="233"/>
      <c r="AA59" s="233"/>
      <c r="AB59" s="234"/>
    </row>
    <row r="60" spans="2:28" ht="26.25" customHeight="1" x14ac:dyDescent="0.25">
      <c r="B60" s="217"/>
      <c r="C60" s="217"/>
      <c r="D60" s="217"/>
      <c r="E60" s="218"/>
      <c r="F60" s="217"/>
      <c r="G60" s="217"/>
      <c r="H60" s="217"/>
      <c r="I60" s="217"/>
      <c r="J60" s="217"/>
      <c r="K60" s="235"/>
      <c r="L60" s="235"/>
      <c r="M60" s="235"/>
      <c r="N60" s="236"/>
      <c r="O60" s="236"/>
      <c r="P60" s="236"/>
      <c r="Q60" s="236"/>
      <c r="R60" s="236"/>
      <c r="S60" s="236"/>
      <c r="T60" s="236"/>
      <c r="U60" s="236"/>
      <c r="V60" s="236"/>
      <c r="W60" s="236"/>
      <c r="X60" s="236"/>
      <c r="Y60" s="236"/>
      <c r="Z60" s="236"/>
      <c r="AA60" s="236"/>
      <c r="AB60" s="237"/>
    </row>
    <row r="61" spans="2:28" ht="26.25" customHeight="1" thickBot="1" x14ac:dyDescent="0.3">
      <c r="B61" s="211"/>
      <c r="C61" s="211"/>
      <c r="D61" s="211"/>
      <c r="E61" s="212"/>
      <c r="F61" s="211"/>
      <c r="G61" s="211"/>
      <c r="H61" s="211"/>
      <c r="I61" s="211"/>
      <c r="J61" s="211"/>
      <c r="K61" s="238"/>
      <c r="L61" s="238"/>
      <c r="M61" s="238"/>
      <c r="N61" s="239"/>
      <c r="O61" s="239"/>
      <c r="P61" s="239"/>
      <c r="Q61" s="239"/>
      <c r="R61" s="239"/>
      <c r="S61" s="239"/>
      <c r="T61" s="239"/>
      <c r="U61" s="239"/>
      <c r="V61" s="239"/>
      <c r="W61" s="239"/>
      <c r="X61" s="239"/>
      <c r="Y61" s="239"/>
      <c r="Z61" s="239"/>
      <c r="AA61" s="239"/>
      <c r="AB61" s="240"/>
    </row>
    <row r="62" spans="2:28" ht="26.25" customHeight="1" x14ac:dyDescent="0.25">
      <c r="B62" s="219"/>
      <c r="C62" s="219"/>
      <c r="D62" s="219"/>
      <c r="E62" s="220"/>
      <c r="F62" s="219"/>
      <c r="G62" s="219"/>
      <c r="H62" s="219"/>
      <c r="I62" s="219"/>
      <c r="J62" s="219"/>
      <c r="K62" s="241"/>
      <c r="L62" s="241"/>
      <c r="M62" s="241"/>
      <c r="N62" s="241"/>
      <c r="O62" s="241"/>
      <c r="P62" s="241"/>
      <c r="Q62" s="241"/>
      <c r="R62" s="241"/>
      <c r="S62" s="241"/>
      <c r="T62" s="241"/>
      <c r="U62" s="241"/>
      <c r="V62" s="241"/>
      <c r="W62" s="241"/>
      <c r="X62" s="241"/>
      <c r="Y62" s="241"/>
      <c r="Z62" s="241"/>
      <c r="AA62" s="241"/>
      <c r="AB62" s="247"/>
    </row>
    <row r="63" spans="2:28" ht="26.25" customHeight="1" x14ac:dyDescent="0.25">
      <c r="B63" s="217"/>
      <c r="C63" s="217"/>
      <c r="D63" s="217"/>
      <c r="E63" s="218"/>
      <c r="F63" s="217"/>
      <c r="G63" s="217"/>
      <c r="H63" s="217"/>
      <c r="I63" s="217"/>
      <c r="J63" s="217"/>
      <c r="K63" s="235"/>
      <c r="L63" s="235"/>
      <c r="M63" s="235"/>
      <c r="N63" s="235"/>
      <c r="O63" s="235"/>
      <c r="P63" s="235"/>
      <c r="Q63" s="235"/>
      <c r="R63" s="235"/>
      <c r="S63" s="235"/>
      <c r="T63" s="235"/>
      <c r="U63" s="235"/>
      <c r="V63" s="235"/>
      <c r="W63" s="235"/>
      <c r="X63" s="235"/>
      <c r="Y63" s="235"/>
      <c r="Z63" s="235"/>
      <c r="AA63" s="235"/>
      <c r="AB63" s="248"/>
    </row>
    <row r="64" spans="2:28" ht="26.25" customHeight="1" thickBot="1" x14ac:dyDescent="0.3">
      <c r="B64" s="223"/>
      <c r="C64" s="223"/>
      <c r="D64" s="223"/>
      <c r="E64" s="224"/>
      <c r="F64" s="223"/>
      <c r="G64" s="223"/>
      <c r="H64" s="223"/>
      <c r="I64" s="223"/>
      <c r="J64" s="223"/>
      <c r="K64" s="244"/>
      <c r="L64" s="244"/>
      <c r="M64" s="244"/>
      <c r="N64" s="245"/>
      <c r="O64" s="245"/>
      <c r="P64" s="245"/>
      <c r="Q64" s="245"/>
      <c r="R64" s="245"/>
      <c r="S64" s="245"/>
      <c r="T64" s="245"/>
      <c r="U64" s="245"/>
      <c r="V64" s="245"/>
      <c r="W64" s="245"/>
      <c r="X64" s="245"/>
      <c r="Y64" s="245"/>
      <c r="Z64" s="245"/>
      <c r="AA64" s="245"/>
      <c r="AB64" s="246"/>
    </row>
    <row r="65" spans="2:28" ht="26.25" customHeight="1" x14ac:dyDescent="0.25">
      <c r="B65" s="215"/>
      <c r="C65" s="215"/>
      <c r="D65" s="215"/>
      <c r="E65" s="216"/>
      <c r="F65" s="215"/>
      <c r="G65" s="215"/>
      <c r="H65" s="215"/>
      <c r="I65" s="215"/>
      <c r="J65" s="215"/>
      <c r="K65" s="232"/>
      <c r="L65" s="232"/>
      <c r="M65" s="232"/>
      <c r="N65" s="233"/>
      <c r="O65" s="233"/>
      <c r="P65" s="233"/>
      <c r="Q65" s="233"/>
      <c r="R65" s="233"/>
      <c r="S65" s="233"/>
      <c r="T65" s="233"/>
      <c r="U65" s="233"/>
      <c r="V65" s="233"/>
      <c r="W65" s="233"/>
      <c r="X65" s="233"/>
      <c r="Y65" s="233"/>
      <c r="Z65" s="233"/>
      <c r="AA65" s="233"/>
      <c r="AB65" s="234"/>
    </row>
    <row r="66" spans="2:28" ht="26.25" customHeight="1" x14ac:dyDescent="0.25">
      <c r="B66" s="217"/>
      <c r="C66" s="217"/>
      <c r="D66" s="217"/>
      <c r="E66" s="218"/>
      <c r="F66" s="217"/>
      <c r="G66" s="217"/>
      <c r="H66" s="217"/>
      <c r="I66" s="217"/>
      <c r="J66" s="217"/>
      <c r="K66" s="235"/>
      <c r="L66" s="235"/>
      <c r="M66" s="235"/>
      <c r="N66" s="236"/>
      <c r="O66" s="236"/>
      <c r="P66" s="236"/>
      <c r="Q66" s="236"/>
      <c r="R66" s="236"/>
      <c r="S66" s="236"/>
      <c r="T66" s="236"/>
      <c r="U66" s="236"/>
      <c r="V66" s="236"/>
      <c r="W66" s="236"/>
      <c r="X66" s="236"/>
      <c r="Y66" s="236"/>
      <c r="Z66" s="236"/>
      <c r="AA66" s="236"/>
      <c r="AB66" s="237"/>
    </row>
    <row r="67" spans="2:28" ht="26.25" customHeight="1" thickBot="1" x14ac:dyDescent="0.3">
      <c r="B67" s="211"/>
      <c r="C67" s="211"/>
      <c r="D67" s="211"/>
      <c r="E67" s="212"/>
      <c r="F67" s="211"/>
      <c r="G67" s="211"/>
      <c r="H67" s="211"/>
      <c r="I67" s="211"/>
      <c r="J67" s="211"/>
      <c r="K67" s="238"/>
      <c r="L67" s="238"/>
      <c r="M67" s="238"/>
      <c r="N67" s="239"/>
      <c r="O67" s="239"/>
      <c r="P67" s="239"/>
      <c r="Q67" s="239"/>
      <c r="R67" s="239"/>
      <c r="S67" s="239"/>
      <c r="T67" s="239"/>
      <c r="U67" s="239"/>
      <c r="V67" s="239"/>
      <c r="W67" s="239"/>
      <c r="X67" s="239"/>
      <c r="Y67" s="239"/>
      <c r="Z67" s="239"/>
      <c r="AA67" s="239"/>
      <c r="AB67" s="240"/>
    </row>
    <row r="68" spans="2:28" ht="26.25" customHeight="1" x14ac:dyDescent="0.25">
      <c r="B68" s="219"/>
      <c r="C68" s="219"/>
      <c r="D68" s="219"/>
      <c r="E68" s="220"/>
      <c r="F68" s="219"/>
      <c r="G68" s="219"/>
      <c r="H68" s="219"/>
      <c r="I68" s="219"/>
      <c r="J68" s="219"/>
      <c r="K68" s="241"/>
      <c r="L68" s="241"/>
      <c r="M68" s="221"/>
      <c r="N68" s="221"/>
      <c r="O68" s="221"/>
      <c r="P68" s="221"/>
      <c r="Q68" s="221"/>
      <c r="R68" s="221"/>
      <c r="S68" s="221"/>
      <c r="T68" s="221"/>
      <c r="U68" s="221"/>
      <c r="V68" s="221"/>
      <c r="W68" s="221"/>
      <c r="X68" s="221"/>
      <c r="Y68" s="221"/>
      <c r="Z68" s="221"/>
      <c r="AA68" s="221"/>
      <c r="AB68" s="222"/>
    </row>
    <row r="69" spans="2:28" ht="26.25" customHeight="1" x14ac:dyDescent="0.25">
      <c r="B69" s="217"/>
      <c r="C69" s="217"/>
      <c r="D69" s="217"/>
      <c r="E69" s="218"/>
      <c r="F69" s="217"/>
      <c r="G69" s="217"/>
      <c r="H69" s="217"/>
      <c r="I69" s="217"/>
      <c r="J69" s="217"/>
      <c r="K69" s="235"/>
      <c r="L69" s="235"/>
      <c r="M69" s="208"/>
      <c r="N69" s="208"/>
      <c r="O69" s="208"/>
      <c r="P69" s="208"/>
      <c r="Q69" s="208"/>
      <c r="R69" s="208"/>
      <c r="S69" s="208"/>
      <c r="T69" s="208"/>
      <c r="U69" s="208"/>
      <c r="V69" s="208"/>
      <c r="W69" s="208"/>
      <c r="X69" s="208"/>
      <c r="Y69" s="208"/>
      <c r="Z69" s="208"/>
      <c r="AA69" s="208"/>
      <c r="AB69" s="210"/>
    </row>
    <row r="70" spans="2:28" ht="26.25" customHeight="1" thickBot="1" x14ac:dyDescent="0.3">
      <c r="B70" s="223"/>
      <c r="C70" s="223"/>
      <c r="D70" s="223"/>
      <c r="E70" s="224"/>
      <c r="F70" s="223"/>
      <c r="G70" s="223"/>
      <c r="H70" s="223"/>
      <c r="I70" s="223"/>
      <c r="J70" s="223"/>
      <c r="K70" s="244"/>
      <c r="L70" s="244"/>
      <c r="M70" s="225"/>
      <c r="N70" s="225"/>
      <c r="O70" s="225"/>
      <c r="P70" s="225"/>
      <c r="Q70" s="225"/>
      <c r="R70" s="225"/>
      <c r="S70" s="225"/>
      <c r="T70" s="225"/>
      <c r="U70" s="225"/>
      <c r="V70" s="225"/>
      <c r="W70" s="225"/>
      <c r="X70" s="225"/>
      <c r="Y70" s="225"/>
      <c r="Z70" s="225"/>
      <c r="AA70" s="225"/>
      <c r="AB70" s="226"/>
    </row>
    <row r="71" spans="2:28" ht="26.25" customHeight="1" x14ac:dyDescent="0.25">
      <c r="B71" s="215"/>
      <c r="C71" s="215"/>
      <c r="D71" s="215"/>
      <c r="E71" s="216"/>
      <c r="F71" s="215"/>
      <c r="G71" s="215"/>
      <c r="H71" s="215"/>
      <c r="I71" s="215"/>
      <c r="J71" s="215"/>
      <c r="K71" s="204"/>
      <c r="L71" s="230"/>
      <c r="M71" s="204"/>
      <c r="N71" s="204"/>
      <c r="O71" s="204"/>
      <c r="P71" s="204"/>
      <c r="Q71" s="204"/>
      <c r="R71" s="204"/>
      <c r="S71" s="204"/>
      <c r="T71" s="204"/>
      <c r="U71" s="204"/>
      <c r="V71" s="204"/>
      <c r="W71" s="204"/>
      <c r="X71" s="204"/>
      <c r="Y71" s="204"/>
      <c r="Z71" s="204"/>
      <c r="AA71" s="204"/>
      <c r="AB71" s="206"/>
    </row>
    <row r="72" spans="2:28" ht="26.25" customHeight="1" x14ac:dyDescent="0.25">
      <c r="B72" s="217"/>
      <c r="C72" s="217"/>
      <c r="D72" s="217"/>
      <c r="E72" s="218"/>
      <c r="F72" s="217"/>
      <c r="G72" s="217"/>
      <c r="H72" s="217"/>
      <c r="I72" s="217"/>
      <c r="J72" s="217"/>
      <c r="K72" s="208"/>
      <c r="L72" s="228"/>
      <c r="M72" s="208"/>
      <c r="N72" s="208"/>
      <c r="O72" s="208"/>
      <c r="P72" s="208"/>
      <c r="Q72" s="208"/>
      <c r="R72" s="208"/>
      <c r="S72" s="208"/>
      <c r="T72" s="208"/>
      <c r="U72" s="208"/>
      <c r="V72" s="208"/>
      <c r="W72" s="208"/>
      <c r="X72" s="208"/>
      <c r="Y72" s="208"/>
      <c r="Z72" s="208"/>
      <c r="AA72" s="208"/>
      <c r="AB72" s="210"/>
    </row>
    <row r="73" spans="2:28" ht="26.25" customHeight="1" thickBot="1" x14ac:dyDescent="0.3">
      <c r="B73" s="211"/>
      <c r="C73" s="211"/>
      <c r="D73" s="211"/>
      <c r="E73" s="212"/>
      <c r="F73" s="211"/>
      <c r="G73" s="211"/>
      <c r="H73" s="211"/>
      <c r="I73" s="211"/>
      <c r="J73" s="211"/>
      <c r="K73" s="213"/>
      <c r="L73" s="213"/>
      <c r="M73" s="213"/>
      <c r="N73" s="213"/>
      <c r="O73" s="213"/>
      <c r="P73" s="213"/>
      <c r="Q73" s="213"/>
      <c r="R73" s="213"/>
      <c r="S73" s="213"/>
      <c r="T73" s="213"/>
      <c r="U73" s="213"/>
      <c r="V73" s="213"/>
      <c r="W73" s="213"/>
      <c r="X73" s="213"/>
      <c r="Y73" s="213"/>
      <c r="Z73" s="213"/>
      <c r="AA73" s="213"/>
      <c r="AB73" s="214"/>
    </row>
    <row r="74" spans="2:28" ht="26.25" customHeight="1" x14ac:dyDescent="0.25">
      <c r="B74" s="219"/>
      <c r="C74" s="219"/>
      <c r="D74" s="219"/>
      <c r="E74" s="220"/>
      <c r="F74" s="219"/>
      <c r="G74" s="219"/>
      <c r="H74" s="219"/>
      <c r="I74" s="219"/>
      <c r="J74" s="219"/>
      <c r="K74" s="221"/>
      <c r="L74" s="221"/>
      <c r="M74" s="221"/>
      <c r="N74" s="221"/>
      <c r="O74" s="221"/>
      <c r="P74" s="221"/>
      <c r="Q74" s="221"/>
      <c r="R74" s="221"/>
      <c r="S74" s="221"/>
      <c r="T74" s="221"/>
      <c r="U74" s="221"/>
      <c r="V74" s="221"/>
      <c r="W74" s="221"/>
      <c r="X74" s="221"/>
      <c r="Y74" s="221"/>
      <c r="Z74" s="221"/>
      <c r="AA74" s="221"/>
      <c r="AB74" s="222"/>
    </row>
    <row r="75" spans="2:28" ht="26.25" customHeight="1" x14ac:dyDescent="0.25">
      <c r="B75" s="217"/>
      <c r="C75" s="217"/>
      <c r="D75" s="217"/>
      <c r="E75" s="218"/>
      <c r="F75" s="217"/>
      <c r="G75" s="217"/>
      <c r="H75" s="217"/>
      <c r="I75" s="217"/>
      <c r="J75" s="217"/>
      <c r="K75" s="208"/>
      <c r="L75" s="208"/>
      <c r="M75" s="208"/>
      <c r="N75" s="208"/>
      <c r="O75" s="208"/>
      <c r="P75" s="208"/>
      <c r="Q75" s="208"/>
      <c r="R75" s="208"/>
      <c r="S75" s="208"/>
      <c r="T75" s="208"/>
      <c r="U75" s="208"/>
      <c r="V75" s="208"/>
      <c r="W75" s="208"/>
      <c r="X75" s="208"/>
      <c r="Y75" s="208"/>
      <c r="Z75" s="208"/>
      <c r="AA75" s="208"/>
      <c r="AB75" s="210"/>
    </row>
    <row r="76" spans="2:28" ht="26.25" customHeight="1" thickBot="1" x14ac:dyDescent="0.3">
      <c r="B76" s="223"/>
      <c r="C76" s="223"/>
      <c r="D76" s="223"/>
      <c r="E76" s="224"/>
      <c r="F76" s="223"/>
      <c r="G76" s="223"/>
      <c r="H76" s="223"/>
      <c r="I76" s="223"/>
      <c r="J76" s="223"/>
      <c r="K76" s="225"/>
      <c r="L76" s="225"/>
      <c r="M76" s="225"/>
      <c r="N76" s="225"/>
      <c r="O76" s="225"/>
      <c r="P76" s="225"/>
      <c r="Q76" s="225"/>
      <c r="R76" s="225"/>
      <c r="S76" s="225"/>
      <c r="T76" s="225"/>
      <c r="U76" s="225"/>
      <c r="V76" s="225"/>
      <c r="W76" s="225"/>
      <c r="X76" s="225"/>
      <c r="Y76" s="225"/>
      <c r="Z76" s="225"/>
      <c r="AA76" s="225"/>
      <c r="AB76" s="226"/>
    </row>
    <row r="77" spans="2:28" ht="26.25" customHeight="1" x14ac:dyDescent="0.25">
      <c r="B77" s="215"/>
      <c r="C77" s="215"/>
      <c r="D77" s="215"/>
      <c r="E77" s="216"/>
      <c r="F77" s="215"/>
      <c r="G77" s="215"/>
      <c r="H77" s="215"/>
      <c r="I77" s="215"/>
      <c r="J77" s="215"/>
      <c r="K77" s="204"/>
      <c r="L77" s="204"/>
      <c r="M77" s="204"/>
      <c r="N77" s="204"/>
      <c r="O77" s="204"/>
      <c r="P77" s="204"/>
      <c r="Q77" s="204"/>
      <c r="R77" s="204"/>
      <c r="S77" s="204"/>
      <c r="T77" s="204"/>
      <c r="U77" s="204"/>
      <c r="V77" s="204"/>
      <c r="W77" s="204"/>
      <c r="X77" s="204"/>
      <c r="Y77" s="204"/>
      <c r="Z77" s="204"/>
      <c r="AA77" s="204"/>
      <c r="AB77" s="206"/>
    </row>
    <row r="78" spans="2:28" ht="26.25" customHeight="1" x14ac:dyDescent="0.25">
      <c r="B78" s="217"/>
      <c r="C78" s="217"/>
      <c r="D78" s="217"/>
      <c r="E78" s="218"/>
      <c r="F78" s="217"/>
      <c r="G78" s="217"/>
      <c r="H78" s="217"/>
      <c r="I78" s="217"/>
      <c r="J78" s="217"/>
      <c r="K78" s="208"/>
      <c r="L78" s="208"/>
      <c r="M78" s="208"/>
      <c r="N78" s="208"/>
      <c r="O78" s="208"/>
      <c r="P78" s="208"/>
      <c r="Q78" s="208"/>
      <c r="R78" s="208"/>
      <c r="S78" s="208"/>
      <c r="T78" s="208"/>
      <c r="U78" s="208"/>
      <c r="V78" s="208"/>
      <c r="W78" s="208"/>
      <c r="X78" s="208"/>
      <c r="Y78" s="208"/>
      <c r="Z78" s="208"/>
      <c r="AA78" s="208"/>
      <c r="AB78" s="210"/>
    </row>
    <row r="79" spans="2:28" ht="26.25" customHeight="1" thickBot="1" x14ac:dyDescent="0.3">
      <c r="B79" s="211"/>
      <c r="C79" s="211"/>
      <c r="D79" s="211"/>
      <c r="E79" s="212"/>
      <c r="F79" s="211"/>
      <c r="G79" s="211"/>
      <c r="H79" s="211"/>
      <c r="I79" s="211"/>
      <c r="J79" s="211"/>
      <c r="K79" s="213"/>
      <c r="L79" s="213"/>
      <c r="M79" s="213"/>
      <c r="N79" s="213"/>
      <c r="O79" s="213"/>
      <c r="P79" s="213"/>
      <c r="Q79" s="213"/>
      <c r="R79" s="213"/>
      <c r="S79" s="213"/>
      <c r="T79" s="213"/>
      <c r="U79" s="213"/>
      <c r="V79" s="213"/>
      <c r="W79" s="213"/>
      <c r="X79" s="213"/>
      <c r="Y79" s="213"/>
      <c r="Z79" s="213"/>
      <c r="AA79" s="213"/>
      <c r="AB79" s="214"/>
    </row>
    <row r="80" spans="2:28" ht="26.25" customHeight="1" x14ac:dyDescent="0.25">
      <c r="B80" s="219"/>
      <c r="C80" s="219"/>
      <c r="D80" s="219"/>
      <c r="E80" s="220"/>
      <c r="F80" s="219"/>
      <c r="G80" s="219"/>
      <c r="H80" s="219"/>
      <c r="I80" s="219"/>
      <c r="J80" s="219"/>
      <c r="K80" s="221"/>
      <c r="L80" s="221"/>
      <c r="M80" s="221"/>
      <c r="N80" s="221"/>
      <c r="O80" s="221"/>
      <c r="P80" s="221"/>
      <c r="Q80" s="221"/>
      <c r="R80" s="221"/>
      <c r="S80" s="221"/>
      <c r="T80" s="221"/>
      <c r="U80" s="221"/>
      <c r="V80" s="221"/>
      <c r="W80" s="221"/>
      <c r="X80" s="221"/>
      <c r="Y80" s="221"/>
      <c r="Z80" s="221"/>
      <c r="AA80" s="221"/>
      <c r="AB80" s="222"/>
    </row>
    <row r="81" spans="2:28" ht="26.25" customHeight="1" x14ac:dyDescent="0.25">
      <c r="B81" s="217"/>
      <c r="C81" s="217"/>
      <c r="D81" s="217"/>
      <c r="E81" s="218"/>
      <c r="F81" s="217"/>
      <c r="G81" s="217"/>
      <c r="H81" s="217"/>
      <c r="I81" s="217"/>
      <c r="J81" s="217"/>
      <c r="K81" s="208"/>
      <c r="L81" s="208"/>
      <c r="M81" s="208"/>
      <c r="N81" s="208"/>
      <c r="O81" s="208"/>
      <c r="P81" s="208"/>
      <c r="Q81" s="208"/>
      <c r="R81" s="208"/>
      <c r="S81" s="208"/>
      <c r="T81" s="208"/>
      <c r="U81" s="208"/>
      <c r="V81" s="208"/>
      <c r="W81" s="208"/>
      <c r="X81" s="208"/>
      <c r="Y81" s="208"/>
      <c r="Z81" s="208"/>
      <c r="AA81" s="208"/>
      <c r="AB81" s="210"/>
    </row>
    <row r="82" spans="2:28" ht="26.25" customHeight="1" thickBot="1" x14ac:dyDescent="0.3">
      <c r="B82" s="223"/>
      <c r="C82" s="223"/>
      <c r="D82" s="223"/>
      <c r="E82" s="224"/>
      <c r="F82" s="223"/>
      <c r="G82" s="223"/>
      <c r="H82" s="223"/>
      <c r="I82" s="223"/>
      <c r="J82" s="223"/>
      <c r="K82" s="225"/>
      <c r="L82" s="225"/>
      <c r="M82" s="225"/>
      <c r="N82" s="225"/>
      <c r="O82" s="225"/>
      <c r="P82" s="225"/>
      <c r="Q82" s="225"/>
      <c r="R82" s="225"/>
      <c r="S82" s="225"/>
      <c r="T82" s="225"/>
      <c r="U82" s="225"/>
      <c r="V82" s="225"/>
      <c r="W82" s="225"/>
      <c r="X82" s="225"/>
      <c r="Y82" s="225"/>
      <c r="Z82" s="225"/>
      <c r="AA82" s="225"/>
      <c r="AB82" s="226"/>
    </row>
    <row r="83" spans="2:28" ht="26.25" customHeight="1" x14ac:dyDescent="0.25">
      <c r="B83" s="215"/>
      <c r="C83" s="215"/>
      <c r="D83" s="215"/>
      <c r="E83" s="216"/>
      <c r="F83" s="215"/>
      <c r="G83" s="215"/>
      <c r="H83" s="215"/>
      <c r="I83" s="215"/>
      <c r="J83" s="215"/>
      <c r="K83" s="204"/>
      <c r="L83" s="204"/>
      <c r="M83" s="204"/>
      <c r="N83" s="204"/>
      <c r="O83" s="204"/>
      <c r="P83" s="204"/>
      <c r="Q83" s="204"/>
      <c r="R83" s="204"/>
      <c r="S83" s="204"/>
      <c r="T83" s="204"/>
      <c r="U83" s="204"/>
      <c r="V83" s="204"/>
      <c r="W83" s="204"/>
      <c r="X83" s="204"/>
      <c r="Y83" s="204"/>
      <c r="Z83" s="204"/>
      <c r="AA83" s="204"/>
      <c r="AB83" s="206"/>
    </row>
    <row r="84" spans="2:28" ht="26.25" customHeight="1" x14ac:dyDescent="0.25">
      <c r="B84" s="217"/>
      <c r="C84" s="217"/>
      <c r="D84" s="217"/>
      <c r="E84" s="218"/>
      <c r="F84" s="217"/>
      <c r="G84" s="217"/>
      <c r="H84" s="217"/>
      <c r="I84" s="217"/>
      <c r="J84" s="217"/>
      <c r="K84" s="208"/>
      <c r="L84" s="208"/>
      <c r="M84" s="208"/>
      <c r="N84" s="208"/>
      <c r="O84" s="208"/>
      <c r="P84" s="208"/>
      <c r="Q84" s="208"/>
      <c r="R84" s="208"/>
      <c r="S84" s="208"/>
      <c r="T84" s="208"/>
      <c r="U84" s="208"/>
      <c r="V84" s="208"/>
      <c r="W84" s="208"/>
      <c r="X84" s="208"/>
      <c r="Y84" s="208"/>
      <c r="Z84" s="208"/>
      <c r="AA84" s="208"/>
      <c r="AB84" s="210"/>
    </row>
    <row r="85" spans="2:28" ht="26.25" customHeight="1" thickBot="1" x14ac:dyDescent="0.3">
      <c r="B85" s="211"/>
      <c r="C85" s="211"/>
      <c r="D85" s="211"/>
      <c r="E85" s="212"/>
      <c r="F85" s="211"/>
      <c r="G85" s="211"/>
      <c r="H85" s="211"/>
      <c r="I85" s="211"/>
      <c r="J85" s="211"/>
      <c r="K85" s="213"/>
      <c r="L85" s="213"/>
      <c r="M85" s="213"/>
      <c r="N85" s="213"/>
      <c r="O85" s="213"/>
      <c r="P85" s="213"/>
      <c r="Q85" s="213"/>
      <c r="R85" s="213"/>
      <c r="S85" s="213"/>
      <c r="T85" s="213"/>
      <c r="U85" s="213"/>
      <c r="V85" s="213"/>
      <c r="W85" s="213"/>
      <c r="X85" s="213"/>
      <c r="Y85" s="213"/>
      <c r="Z85" s="213"/>
      <c r="AA85" s="213"/>
      <c r="AB85" s="214"/>
    </row>
    <row r="86" spans="2:28" ht="26.25" customHeight="1" x14ac:dyDescent="0.25">
      <c r="B86" s="219"/>
      <c r="C86" s="219"/>
      <c r="D86" s="219"/>
      <c r="E86" s="220"/>
      <c r="F86" s="219"/>
      <c r="G86" s="219"/>
      <c r="H86" s="219"/>
      <c r="I86" s="219"/>
      <c r="J86" s="219"/>
      <c r="K86" s="221"/>
      <c r="L86" s="221"/>
      <c r="M86" s="221"/>
      <c r="N86" s="221"/>
      <c r="O86" s="221"/>
      <c r="P86" s="221"/>
      <c r="Q86" s="221"/>
      <c r="R86" s="221"/>
      <c r="S86" s="221"/>
      <c r="T86" s="221"/>
      <c r="U86" s="221"/>
      <c r="V86" s="221"/>
      <c r="W86" s="221"/>
      <c r="X86" s="221"/>
      <c r="Y86" s="221"/>
      <c r="Z86" s="221"/>
      <c r="AA86" s="221"/>
      <c r="AB86" s="222"/>
    </row>
    <row r="87" spans="2:28" ht="26.25" customHeight="1" x14ac:dyDescent="0.25">
      <c r="B87" s="217"/>
      <c r="C87" s="217"/>
      <c r="D87" s="217"/>
      <c r="E87" s="218"/>
      <c r="F87" s="217"/>
      <c r="G87" s="217"/>
      <c r="H87" s="217"/>
      <c r="I87" s="217"/>
      <c r="J87" s="217"/>
      <c r="K87" s="208"/>
      <c r="L87" s="208"/>
      <c r="M87" s="208"/>
      <c r="N87" s="208"/>
      <c r="O87" s="208"/>
      <c r="P87" s="208"/>
      <c r="Q87" s="208"/>
      <c r="R87" s="208"/>
      <c r="S87" s="208"/>
      <c r="T87" s="208"/>
      <c r="U87" s="208"/>
      <c r="V87" s="208"/>
      <c r="W87" s="208"/>
      <c r="X87" s="208"/>
      <c r="Y87" s="208"/>
      <c r="Z87" s="208"/>
      <c r="AA87" s="208"/>
      <c r="AB87" s="210"/>
    </row>
    <row r="88" spans="2:28" ht="26.25" customHeight="1" thickBot="1" x14ac:dyDescent="0.3">
      <c r="B88" s="223"/>
      <c r="C88" s="223"/>
      <c r="D88" s="223"/>
      <c r="E88" s="224"/>
      <c r="F88" s="223"/>
      <c r="G88" s="223"/>
      <c r="H88" s="223"/>
      <c r="I88" s="223"/>
      <c r="J88" s="223"/>
      <c r="K88" s="225"/>
      <c r="L88" s="225"/>
      <c r="M88" s="225"/>
      <c r="N88" s="225"/>
      <c r="O88" s="225"/>
      <c r="P88" s="225"/>
      <c r="Q88" s="225"/>
      <c r="R88" s="225"/>
      <c r="S88" s="225"/>
      <c r="T88" s="225"/>
      <c r="U88" s="225"/>
      <c r="V88" s="225"/>
      <c r="W88" s="225"/>
      <c r="X88" s="225"/>
      <c r="Y88" s="225"/>
      <c r="Z88" s="225"/>
      <c r="AA88" s="225"/>
      <c r="AB88" s="226"/>
    </row>
    <row r="89" spans="2:28" ht="26.25" customHeight="1" x14ac:dyDescent="0.25">
      <c r="B89" s="215"/>
      <c r="C89" s="215"/>
      <c r="D89" s="215"/>
      <c r="E89" s="216"/>
      <c r="F89" s="215"/>
      <c r="G89" s="215"/>
      <c r="H89" s="215"/>
      <c r="I89" s="215"/>
      <c r="J89" s="215"/>
      <c r="K89" s="204"/>
      <c r="L89" s="204"/>
      <c r="M89" s="204"/>
      <c r="N89" s="204"/>
      <c r="O89" s="204"/>
      <c r="P89" s="204"/>
      <c r="Q89" s="204"/>
      <c r="R89" s="204"/>
      <c r="S89" s="204"/>
      <c r="T89" s="204"/>
      <c r="U89" s="204"/>
      <c r="V89" s="204"/>
      <c r="W89" s="204"/>
      <c r="X89" s="204"/>
      <c r="Y89" s="204"/>
      <c r="Z89" s="204"/>
      <c r="AA89" s="204"/>
      <c r="AB89" s="206"/>
    </row>
    <row r="90" spans="2:28" ht="26.25" customHeight="1" x14ac:dyDescent="0.25">
      <c r="B90" s="217"/>
      <c r="C90" s="217"/>
      <c r="D90" s="217"/>
      <c r="E90" s="218"/>
      <c r="F90" s="217"/>
      <c r="G90" s="217"/>
      <c r="H90" s="217"/>
      <c r="I90" s="217"/>
      <c r="J90" s="217"/>
      <c r="K90" s="208"/>
      <c r="L90" s="208"/>
      <c r="M90" s="208"/>
      <c r="N90" s="208"/>
      <c r="O90" s="208"/>
      <c r="P90" s="208"/>
      <c r="Q90" s="208"/>
      <c r="R90" s="208"/>
      <c r="S90" s="208"/>
      <c r="T90" s="208"/>
      <c r="U90" s="208"/>
      <c r="V90" s="208"/>
      <c r="W90" s="208"/>
      <c r="X90" s="208"/>
      <c r="Y90" s="208"/>
      <c r="Z90" s="208"/>
      <c r="AA90" s="208"/>
      <c r="AB90" s="210"/>
    </row>
    <row r="91" spans="2:28" ht="26.25" customHeight="1" thickBot="1" x14ac:dyDescent="0.3">
      <c r="B91" s="211"/>
      <c r="C91" s="211"/>
      <c r="D91" s="211"/>
      <c r="E91" s="212"/>
      <c r="F91" s="211"/>
      <c r="G91" s="211"/>
      <c r="H91" s="211"/>
      <c r="I91" s="211"/>
      <c r="J91" s="211"/>
      <c r="K91" s="213"/>
      <c r="L91" s="213"/>
      <c r="M91" s="213"/>
      <c r="N91" s="213"/>
      <c r="O91" s="213"/>
      <c r="P91" s="213"/>
      <c r="Q91" s="213"/>
      <c r="R91" s="213"/>
      <c r="S91" s="213"/>
      <c r="T91" s="213"/>
      <c r="U91" s="213"/>
      <c r="V91" s="213"/>
      <c r="W91" s="213"/>
      <c r="X91" s="213"/>
      <c r="Y91" s="213"/>
      <c r="Z91" s="213"/>
      <c r="AA91" s="213"/>
      <c r="AB91" s="214"/>
    </row>
    <row r="92" spans="2:28" ht="26.25" customHeight="1" x14ac:dyDescent="0.25">
      <c r="B92" s="219"/>
      <c r="C92" s="219"/>
      <c r="D92" s="219"/>
      <c r="E92" s="220"/>
      <c r="F92" s="219"/>
      <c r="G92" s="219"/>
      <c r="H92" s="219"/>
      <c r="I92" s="219"/>
      <c r="J92" s="219"/>
      <c r="K92" s="221"/>
      <c r="L92" s="221"/>
      <c r="M92" s="221"/>
      <c r="N92" s="221"/>
      <c r="O92" s="221"/>
      <c r="P92" s="221"/>
      <c r="Q92" s="221"/>
      <c r="R92" s="221"/>
      <c r="S92" s="221"/>
      <c r="T92" s="221"/>
      <c r="U92" s="221"/>
      <c r="V92" s="221"/>
      <c r="W92" s="221"/>
      <c r="X92" s="221"/>
      <c r="Y92" s="221"/>
      <c r="Z92" s="221"/>
      <c r="AA92" s="221"/>
      <c r="AB92" s="222"/>
    </row>
    <row r="93" spans="2:28" ht="26.25" customHeight="1" x14ac:dyDescent="0.25">
      <c r="B93" s="217"/>
      <c r="C93" s="217"/>
      <c r="D93" s="217"/>
      <c r="E93" s="218"/>
      <c r="F93" s="217"/>
      <c r="G93" s="217"/>
      <c r="H93" s="217"/>
      <c r="I93" s="217"/>
      <c r="J93" s="217"/>
      <c r="K93" s="208"/>
      <c r="L93" s="208"/>
      <c r="M93" s="208"/>
      <c r="N93" s="208"/>
      <c r="O93" s="208"/>
      <c r="P93" s="208"/>
      <c r="Q93" s="208"/>
      <c r="R93" s="208"/>
      <c r="S93" s="208"/>
      <c r="T93" s="208"/>
      <c r="U93" s="208"/>
      <c r="V93" s="208"/>
      <c r="W93" s="208"/>
      <c r="X93" s="208"/>
      <c r="Y93" s="208"/>
      <c r="Z93" s="208"/>
      <c r="AA93" s="208"/>
      <c r="AB93" s="210"/>
    </row>
    <row r="94" spans="2:28" ht="26.25" customHeight="1" thickBot="1" x14ac:dyDescent="0.3">
      <c r="B94" s="223"/>
      <c r="C94" s="223"/>
      <c r="D94" s="223"/>
      <c r="E94" s="224"/>
      <c r="F94" s="223"/>
      <c r="G94" s="223"/>
      <c r="H94" s="223"/>
      <c r="I94" s="223"/>
      <c r="J94" s="223"/>
      <c r="K94" s="244"/>
      <c r="L94" s="244"/>
      <c r="M94" s="244"/>
      <c r="N94" s="245"/>
      <c r="O94" s="245"/>
      <c r="P94" s="245"/>
      <c r="Q94" s="244"/>
      <c r="R94" s="244"/>
      <c r="S94" s="244"/>
      <c r="T94" s="244"/>
      <c r="U94" s="244"/>
      <c r="V94" s="244"/>
      <c r="W94" s="244"/>
      <c r="X94" s="244"/>
      <c r="Y94" s="244"/>
      <c r="Z94" s="244"/>
      <c r="AA94" s="244"/>
      <c r="AB94" s="249"/>
    </row>
    <row r="95" spans="2:28" ht="26.25" customHeight="1" x14ac:dyDescent="0.25">
      <c r="B95" s="215"/>
      <c r="C95" s="215"/>
      <c r="D95" s="215"/>
      <c r="E95" s="216"/>
      <c r="F95" s="215"/>
      <c r="G95" s="215"/>
      <c r="H95" s="215"/>
      <c r="I95" s="215"/>
      <c r="J95" s="215"/>
      <c r="K95" s="232"/>
      <c r="L95" s="232"/>
      <c r="M95" s="232"/>
      <c r="N95" s="204"/>
      <c r="O95" s="204"/>
      <c r="P95" s="204"/>
      <c r="Q95" s="204"/>
      <c r="R95" s="204"/>
      <c r="S95" s="204"/>
      <c r="T95" s="204"/>
      <c r="U95" s="204"/>
      <c r="V95" s="204"/>
      <c r="W95" s="204"/>
      <c r="X95" s="204"/>
      <c r="Y95" s="204"/>
      <c r="Z95" s="232"/>
      <c r="AA95" s="232"/>
      <c r="AB95" s="250"/>
    </row>
    <row r="96" spans="2:28" ht="26.25" customHeight="1" x14ac:dyDescent="0.25">
      <c r="B96" s="217"/>
      <c r="C96" s="217"/>
      <c r="D96" s="217"/>
      <c r="E96" s="218"/>
      <c r="F96" s="217"/>
      <c r="G96" s="217"/>
      <c r="H96" s="217"/>
      <c r="I96" s="217"/>
      <c r="J96" s="217"/>
      <c r="K96" s="235"/>
      <c r="L96" s="235"/>
      <c r="M96" s="235"/>
      <c r="N96" s="208"/>
      <c r="O96" s="208"/>
      <c r="P96" s="208"/>
      <c r="Q96" s="208"/>
      <c r="R96" s="208"/>
      <c r="S96" s="208"/>
      <c r="T96" s="208"/>
      <c r="U96" s="208"/>
      <c r="V96" s="208"/>
      <c r="W96" s="208"/>
      <c r="X96" s="208"/>
      <c r="Y96" s="208"/>
      <c r="Z96" s="235"/>
      <c r="AA96" s="235"/>
      <c r="AB96" s="251"/>
    </row>
    <row r="97" spans="2:28" ht="26.25" customHeight="1" thickBot="1" x14ac:dyDescent="0.3">
      <c r="B97" s="211"/>
      <c r="C97" s="211"/>
      <c r="D97" s="211"/>
      <c r="E97" s="212"/>
      <c r="F97" s="211"/>
      <c r="G97" s="211"/>
      <c r="H97" s="211"/>
      <c r="I97" s="211"/>
      <c r="J97" s="211"/>
      <c r="K97" s="213"/>
      <c r="L97" s="213"/>
      <c r="M97" s="213"/>
      <c r="N97" s="252"/>
      <c r="O97" s="252"/>
      <c r="P97" s="252"/>
      <c r="Q97" s="252"/>
      <c r="R97" s="252"/>
      <c r="S97" s="252"/>
      <c r="T97" s="252"/>
      <c r="U97" s="252"/>
      <c r="V97" s="252"/>
      <c r="W97" s="252"/>
      <c r="X97" s="252"/>
      <c r="Y97" s="252"/>
      <c r="Z97" s="252"/>
      <c r="AA97" s="252"/>
      <c r="AB97" s="253"/>
    </row>
    <row r="98" spans="2:28" ht="26.25" customHeight="1" x14ac:dyDescent="0.25">
      <c r="B98" s="219"/>
      <c r="C98" s="219"/>
      <c r="D98" s="219"/>
      <c r="E98" s="220"/>
      <c r="F98" s="219"/>
      <c r="G98" s="219"/>
      <c r="H98" s="219"/>
      <c r="I98" s="219"/>
      <c r="J98" s="219"/>
      <c r="K98" s="221"/>
      <c r="L98" s="221"/>
      <c r="M98" s="221"/>
      <c r="N98" s="254"/>
      <c r="O98" s="254"/>
      <c r="P98" s="254"/>
      <c r="Q98" s="221"/>
      <c r="R98" s="221"/>
      <c r="S98" s="221"/>
      <c r="T98" s="221"/>
      <c r="U98" s="221"/>
      <c r="V98" s="221"/>
      <c r="W98" s="221"/>
      <c r="X98" s="221"/>
      <c r="Y98" s="221"/>
      <c r="Z98" s="221"/>
      <c r="AA98" s="221"/>
      <c r="AB98" s="255"/>
    </row>
    <row r="99" spans="2:28" ht="26.25" customHeight="1" x14ac:dyDescent="0.25">
      <c r="B99" s="217"/>
      <c r="C99" s="217"/>
      <c r="D99" s="217"/>
      <c r="E99" s="218"/>
      <c r="F99" s="217"/>
      <c r="G99" s="217"/>
      <c r="H99" s="217"/>
      <c r="I99" s="217"/>
      <c r="J99" s="217"/>
      <c r="K99" s="208"/>
      <c r="L99" s="208"/>
      <c r="M99" s="208"/>
      <c r="N99" s="256"/>
      <c r="O99" s="256"/>
      <c r="P99" s="256"/>
      <c r="Q99" s="208"/>
      <c r="R99" s="208"/>
      <c r="S99" s="208"/>
      <c r="T99" s="208"/>
      <c r="U99" s="208"/>
      <c r="V99" s="208"/>
      <c r="W99" s="208"/>
      <c r="X99" s="208"/>
      <c r="Y99" s="208"/>
      <c r="Z99" s="208"/>
      <c r="AA99" s="208"/>
      <c r="AB99" s="251"/>
    </row>
    <row r="100" spans="2:28" ht="26.25" customHeight="1" thickBot="1" x14ac:dyDescent="0.3">
      <c r="B100" s="223"/>
      <c r="C100" s="223"/>
      <c r="D100" s="223"/>
      <c r="E100" s="224"/>
      <c r="F100" s="223"/>
      <c r="G100" s="223"/>
      <c r="H100" s="223"/>
      <c r="I100" s="223"/>
      <c r="J100" s="223"/>
      <c r="K100" s="229"/>
      <c r="L100" s="225"/>
      <c r="M100" s="225"/>
      <c r="N100" s="257"/>
      <c r="O100" s="257"/>
      <c r="P100" s="257"/>
      <c r="Q100" s="225"/>
      <c r="R100" s="225"/>
      <c r="S100" s="225"/>
      <c r="T100" s="225"/>
      <c r="U100" s="225"/>
      <c r="V100" s="225"/>
      <c r="W100" s="225"/>
      <c r="X100" s="225"/>
      <c r="Y100" s="225"/>
      <c r="Z100" s="225"/>
      <c r="AA100" s="225"/>
      <c r="AB100" s="249"/>
    </row>
    <row r="101" spans="2:28" ht="26.25" customHeight="1" x14ac:dyDescent="0.25">
      <c r="B101" s="215"/>
      <c r="C101" s="215"/>
      <c r="D101" s="215"/>
      <c r="E101" s="216"/>
      <c r="F101" s="215"/>
      <c r="G101" s="215"/>
      <c r="H101" s="215"/>
      <c r="I101" s="215"/>
      <c r="J101" s="215"/>
      <c r="K101" s="204"/>
      <c r="L101" s="204"/>
      <c r="M101" s="204"/>
      <c r="N101" s="258"/>
      <c r="O101" s="258"/>
      <c r="P101" s="258"/>
      <c r="Q101" s="204"/>
      <c r="R101" s="204"/>
      <c r="S101" s="258"/>
      <c r="T101" s="258"/>
      <c r="U101" s="258"/>
      <c r="V101" s="258"/>
      <c r="W101" s="258"/>
      <c r="X101" s="258"/>
      <c r="Y101" s="258"/>
      <c r="Z101" s="258"/>
      <c r="AA101" s="258"/>
      <c r="AB101" s="250"/>
    </row>
    <row r="102" spans="2:28" ht="26.25" customHeight="1" x14ac:dyDescent="0.25">
      <c r="B102" s="217"/>
      <c r="C102" s="217"/>
      <c r="D102" s="217"/>
      <c r="E102" s="218"/>
      <c r="F102" s="217"/>
      <c r="G102" s="217"/>
      <c r="H102" s="217"/>
      <c r="I102" s="217"/>
      <c r="J102" s="217"/>
      <c r="K102" s="208"/>
      <c r="L102" s="208"/>
      <c r="M102" s="208"/>
      <c r="N102" s="259"/>
      <c r="O102" s="259"/>
      <c r="P102" s="259"/>
      <c r="Q102" s="208"/>
      <c r="R102" s="208"/>
      <c r="S102" s="259"/>
      <c r="T102" s="259"/>
      <c r="U102" s="259"/>
      <c r="V102" s="259"/>
      <c r="W102" s="259"/>
      <c r="X102" s="259"/>
      <c r="Y102" s="259"/>
      <c r="Z102" s="259"/>
      <c r="AA102" s="259"/>
      <c r="AB102" s="251"/>
    </row>
    <row r="103" spans="2:28" ht="26.25" customHeight="1" thickBot="1" x14ac:dyDescent="0.3">
      <c r="B103" s="211"/>
      <c r="C103" s="211"/>
      <c r="D103" s="211"/>
      <c r="E103" s="212"/>
      <c r="F103" s="211"/>
      <c r="G103" s="211"/>
      <c r="H103" s="211"/>
      <c r="I103" s="211"/>
      <c r="J103" s="211"/>
      <c r="K103" s="213"/>
      <c r="L103" s="213"/>
      <c r="M103" s="213"/>
      <c r="N103" s="252"/>
      <c r="O103" s="252"/>
      <c r="P103" s="252"/>
      <c r="Q103" s="252"/>
      <c r="R103" s="252"/>
      <c r="S103" s="252"/>
      <c r="T103" s="252"/>
      <c r="U103" s="252"/>
      <c r="V103" s="252"/>
      <c r="W103" s="252"/>
      <c r="X103" s="252"/>
      <c r="Y103" s="252"/>
      <c r="Z103" s="252"/>
      <c r="AA103" s="252"/>
      <c r="AB103" s="260"/>
    </row>
    <row r="104" spans="2:28" ht="26.25" customHeight="1" x14ac:dyDescent="0.25">
      <c r="B104" s="219"/>
      <c r="C104" s="219"/>
      <c r="D104" s="219"/>
      <c r="E104" s="220"/>
      <c r="F104" s="219"/>
      <c r="G104" s="219"/>
      <c r="H104" s="219"/>
      <c r="I104" s="219"/>
      <c r="J104" s="219"/>
      <c r="K104" s="227"/>
      <c r="L104" s="221"/>
      <c r="M104" s="221"/>
      <c r="N104" s="254"/>
      <c r="O104" s="254"/>
      <c r="P104" s="254"/>
      <c r="Q104" s="221"/>
      <c r="R104" s="221"/>
      <c r="S104" s="221"/>
      <c r="T104" s="221"/>
      <c r="U104" s="221"/>
      <c r="V104" s="221"/>
      <c r="W104" s="221"/>
      <c r="X104" s="221"/>
      <c r="Y104" s="221"/>
      <c r="Z104" s="221"/>
      <c r="AA104" s="221"/>
      <c r="AB104" s="261"/>
    </row>
    <row r="105" spans="2:28" ht="26.25" customHeight="1" x14ac:dyDescent="0.25">
      <c r="B105" s="217"/>
      <c r="C105" s="217"/>
      <c r="D105" s="217"/>
      <c r="E105" s="218"/>
      <c r="F105" s="217"/>
      <c r="G105" s="217"/>
      <c r="H105" s="217"/>
      <c r="I105" s="217"/>
      <c r="J105" s="217"/>
      <c r="K105" s="228"/>
      <c r="L105" s="208"/>
      <c r="M105" s="208"/>
      <c r="N105" s="256"/>
      <c r="O105" s="256"/>
      <c r="P105" s="256"/>
      <c r="Q105" s="208"/>
      <c r="R105" s="208"/>
      <c r="S105" s="208"/>
      <c r="T105" s="208"/>
      <c r="U105" s="208"/>
      <c r="V105" s="208"/>
      <c r="W105" s="208"/>
      <c r="X105" s="208"/>
      <c r="Y105" s="208"/>
      <c r="Z105" s="208"/>
      <c r="AA105" s="208"/>
      <c r="AB105" s="262"/>
    </row>
    <row r="106" spans="2:28" ht="26.25" customHeight="1" thickBot="1" x14ac:dyDescent="0.3">
      <c r="B106" s="223"/>
      <c r="C106" s="223"/>
      <c r="D106" s="223"/>
      <c r="E106" s="224"/>
      <c r="F106" s="223"/>
      <c r="G106" s="223"/>
      <c r="H106" s="223"/>
      <c r="I106" s="223"/>
      <c r="J106" s="223"/>
      <c r="K106" s="225"/>
      <c r="L106" s="225"/>
      <c r="M106" s="225"/>
      <c r="N106" s="257"/>
      <c r="O106" s="257"/>
      <c r="P106" s="257"/>
      <c r="Q106" s="225"/>
      <c r="R106" s="225"/>
      <c r="S106" s="225"/>
      <c r="T106" s="225"/>
      <c r="U106" s="225"/>
      <c r="V106" s="225"/>
      <c r="W106" s="225"/>
      <c r="X106" s="225"/>
      <c r="Y106" s="225"/>
      <c r="Z106" s="225"/>
      <c r="AA106" s="225"/>
      <c r="AB106" s="249"/>
    </row>
    <row r="107" spans="2:28" ht="26.25" customHeight="1" x14ac:dyDescent="0.25">
      <c r="B107" s="215"/>
      <c r="C107" s="215"/>
      <c r="D107" s="215"/>
      <c r="E107" s="216"/>
      <c r="F107" s="215"/>
      <c r="G107" s="215"/>
      <c r="H107" s="215"/>
      <c r="I107" s="215"/>
      <c r="J107" s="215"/>
      <c r="K107" s="204"/>
      <c r="L107" s="204"/>
      <c r="M107" s="204"/>
      <c r="N107" s="258"/>
      <c r="O107" s="258"/>
      <c r="P107" s="258"/>
      <c r="Q107" s="258"/>
      <c r="R107" s="258"/>
      <c r="S107" s="258"/>
      <c r="T107" s="258"/>
      <c r="U107" s="258"/>
      <c r="V107" s="258"/>
      <c r="W107" s="258"/>
      <c r="X107" s="258"/>
      <c r="Y107" s="258"/>
      <c r="Z107" s="258"/>
      <c r="AA107" s="258"/>
      <c r="AB107" s="250"/>
    </row>
    <row r="108" spans="2:28" ht="26.25" customHeight="1" x14ac:dyDescent="0.25">
      <c r="B108" s="217"/>
      <c r="C108" s="217"/>
      <c r="D108" s="217"/>
      <c r="E108" s="218"/>
      <c r="F108" s="217"/>
      <c r="G108" s="217"/>
      <c r="H108" s="217"/>
      <c r="I108" s="217"/>
      <c r="J108" s="217"/>
      <c r="K108" s="208"/>
      <c r="L108" s="208"/>
      <c r="M108" s="208"/>
      <c r="N108" s="259"/>
      <c r="O108" s="259"/>
      <c r="P108" s="259"/>
      <c r="Q108" s="259"/>
      <c r="R108" s="259"/>
      <c r="S108" s="259"/>
      <c r="T108" s="259"/>
      <c r="U108" s="259"/>
      <c r="V108" s="259"/>
      <c r="W108" s="259"/>
      <c r="X108" s="259"/>
      <c r="Y108" s="259"/>
      <c r="Z108" s="259"/>
      <c r="AA108" s="259"/>
      <c r="AB108" s="251"/>
    </row>
    <row r="109" spans="2:28" ht="26.25" customHeight="1" thickBot="1" x14ac:dyDescent="0.3">
      <c r="B109" s="211"/>
      <c r="C109" s="211"/>
      <c r="D109" s="211"/>
      <c r="E109" s="212"/>
      <c r="F109" s="211"/>
      <c r="G109" s="211"/>
      <c r="H109" s="211"/>
      <c r="I109" s="211"/>
      <c r="J109" s="211"/>
      <c r="K109" s="213"/>
      <c r="L109" s="213"/>
      <c r="M109" s="213"/>
      <c r="N109" s="252"/>
      <c r="O109" s="252"/>
      <c r="P109" s="252"/>
      <c r="Q109" s="252"/>
      <c r="R109" s="252"/>
      <c r="S109" s="252"/>
      <c r="T109" s="252"/>
      <c r="U109" s="252"/>
      <c r="V109" s="252"/>
      <c r="W109" s="252"/>
      <c r="X109" s="252"/>
      <c r="Y109" s="252"/>
      <c r="Z109" s="252"/>
      <c r="AA109" s="252"/>
      <c r="AB109" s="260"/>
    </row>
    <row r="110" spans="2:28" ht="26.25" customHeight="1" x14ac:dyDescent="0.25">
      <c r="B110" s="219"/>
      <c r="C110" s="219"/>
      <c r="D110" s="219"/>
      <c r="E110" s="220"/>
      <c r="F110" s="219"/>
      <c r="G110" s="219"/>
      <c r="H110" s="219"/>
      <c r="I110" s="219"/>
      <c r="J110" s="219"/>
      <c r="K110" s="221"/>
      <c r="L110" s="221"/>
      <c r="M110" s="221"/>
      <c r="N110" s="254"/>
      <c r="O110" s="254"/>
      <c r="P110" s="254"/>
      <c r="Q110" s="254"/>
      <c r="R110" s="254"/>
      <c r="S110" s="254"/>
      <c r="T110" s="254"/>
      <c r="U110" s="254"/>
      <c r="V110" s="254"/>
      <c r="W110" s="254"/>
      <c r="X110" s="254"/>
      <c r="Y110" s="254"/>
      <c r="Z110" s="254"/>
      <c r="AA110" s="254"/>
      <c r="AB110" s="261"/>
    </row>
    <row r="111" spans="2:28" ht="26.25" customHeight="1" x14ac:dyDescent="0.25">
      <c r="B111" s="217"/>
      <c r="C111" s="217"/>
      <c r="D111" s="217"/>
      <c r="E111" s="218"/>
      <c r="F111" s="217"/>
      <c r="G111" s="217"/>
      <c r="H111" s="217"/>
      <c r="I111" s="217"/>
      <c r="J111" s="217"/>
      <c r="K111" s="208"/>
      <c r="L111" s="208"/>
      <c r="M111" s="208"/>
      <c r="N111" s="256"/>
      <c r="O111" s="256"/>
      <c r="P111" s="256"/>
      <c r="Q111" s="256"/>
      <c r="R111" s="256"/>
      <c r="S111" s="256"/>
      <c r="T111" s="256"/>
      <c r="U111" s="256"/>
      <c r="V111" s="256"/>
      <c r="W111" s="256"/>
      <c r="X111" s="256"/>
      <c r="Y111" s="256"/>
      <c r="Z111" s="256"/>
      <c r="AA111" s="256"/>
      <c r="AB111" s="262"/>
    </row>
    <row r="112" spans="2:28" ht="26.25" customHeight="1" thickBot="1" x14ac:dyDescent="0.3">
      <c r="B112" s="223"/>
      <c r="C112" s="223"/>
      <c r="D112" s="223"/>
      <c r="E112" s="224"/>
      <c r="F112" s="223"/>
      <c r="G112" s="223"/>
      <c r="H112" s="223"/>
      <c r="I112" s="223"/>
      <c r="J112" s="223"/>
      <c r="K112" s="225"/>
      <c r="L112" s="225"/>
      <c r="M112" s="225"/>
      <c r="N112" s="263"/>
      <c r="O112" s="263"/>
      <c r="P112" s="263"/>
      <c r="Q112" s="225"/>
      <c r="R112" s="225"/>
      <c r="S112" s="225"/>
      <c r="T112" s="225"/>
      <c r="U112" s="225"/>
      <c r="V112" s="263"/>
      <c r="W112" s="225"/>
      <c r="X112" s="225"/>
      <c r="Y112" s="225"/>
      <c r="Z112" s="225"/>
      <c r="AA112" s="225"/>
      <c r="AB112" s="226"/>
    </row>
    <row r="113" spans="2:28" ht="26.25" customHeight="1" x14ac:dyDescent="0.25">
      <c r="B113" s="215"/>
      <c r="C113" s="215"/>
      <c r="D113" s="215"/>
      <c r="E113" s="216"/>
      <c r="F113" s="215"/>
      <c r="G113" s="215"/>
      <c r="H113" s="215"/>
      <c r="I113" s="215"/>
      <c r="J113" s="215"/>
      <c r="K113" s="204"/>
      <c r="L113" s="204"/>
      <c r="M113" s="204"/>
      <c r="N113" s="264"/>
      <c r="O113" s="264"/>
      <c r="P113" s="264"/>
      <c r="Q113" s="264"/>
      <c r="R113" s="264"/>
      <c r="S113" s="264"/>
      <c r="T113" s="264"/>
      <c r="U113" s="264"/>
      <c r="V113" s="264"/>
      <c r="W113" s="264"/>
      <c r="X113" s="264"/>
      <c r="Y113" s="264"/>
      <c r="Z113" s="264"/>
      <c r="AA113" s="264"/>
      <c r="AB113" s="265"/>
    </row>
    <row r="114" spans="2:28" ht="26.25" customHeight="1" x14ac:dyDescent="0.25">
      <c r="B114" s="217"/>
      <c r="C114" s="217"/>
      <c r="D114" s="217"/>
      <c r="E114" s="218"/>
      <c r="F114" s="217"/>
      <c r="G114" s="217"/>
      <c r="H114" s="217"/>
      <c r="I114" s="217"/>
      <c r="J114" s="217"/>
      <c r="K114" s="208"/>
      <c r="L114" s="208"/>
      <c r="M114" s="208"/>
      <c r="N114" s="266"/>
      <c r="O114" s="266"/>
      <c r="P114" s="266"/>
      <c r="Q114" s="266"/>
      <c r="R114" s="266"/>
      <c r="S114" s="266"/>
      <c r="T114" s="266"/>
      <c r="U114" s="266"/>
      <c r="V114" s="266"/>
      <c r="W114" s="266"/>
      <c r="X114" s="266"/>
      <c r="Y114" s="266"/>
      <c r="Z114" s="266"/>
      <c r="AA114" s="266"/>
      <c r="AB114" s="267"/>
    </row>
    <row r="115" spans="2:28" ht="26.25" customHeight="1" thickBot="1" x14ac:dyDescent="0.3">
      <c r="B115" s="211"/>
      <c r="C115" s="211"/>
      <c r="D115" s="211"/>
      <c r="E115" s="212"/>
      <c r="F115" s="211"/>
      <c r="G115" s="211"/>
      <c r="H115" s="211"/>
      <c r="I115" s="211"/>
      <c r="J115" s="211"/>
      <c r="K115" s="213"/>
      <c r="L115" s="213"/>
      <c r="M115" s="213"/>
      <c r="N115" s="268"/>
      <c r="O115" s="268"/>
      <c r="P115" s="268"/>
      <c r="Q115" s="268"/>
      <c r="R115" s="268"/>
      <c r="S115" s="268"/>
      <c r="T115" s="268"/>
      <c r="U115" s="268"/>
      <c r="V115" s="268"/>
      <c r="W115" s="268"/>
      <c r="X115" s="268"/>
      <c r="Y115" s="268"/>
      <c r="Z115" s="268"/>
      <c r="AA115" s="268"/>
      <c r="AB115" s="269"/>
    </row>
    <row r="116" spans="2:28" ht="26.25" customHeight="1" x14ac:dyDescent="0.25">
      <c r="B116" s="219"/>
      <c r="C116" s="219"/>
      <c r="D116" s="219"/>
      <c r="E116" s="220"/>
      <c r="F116" s="219"/>
      <c r="G116" s="219"/>
      <c r="H116" s="219"/>
      <c r="I116" s="219"/>
      <c r="J116" s="219"/>
      <c r="K116" s="221"/>
      <c r="L116" s="221"/>
      <c r="M116" s="221"/>
      <c r="N116" s="270"/>
      <c r="O116" s="270"/>
      <c r="P116" s="270"/>
      <c r="Q116" s="270"/>
      <c r="R116" s="270"/>
      <c r="S116" s="270"/>
      <c r="T116" s="270"/>
      <c r="U116" s="270"/>
      <c r="V116" s="270"/>
      <c r="W116" s="270"/>
      <c r="X116" s="270"/>
      <c r="Y116" s="270"/>
      <c r="Z116" s="270"/>
      <c r="AA116" s="270"/>
      <c r="AB116" s="271"/>
    </row>
    <row r="117" spans="2:28" ht="26.25" customHeight="1" x14ac:dyDescent="0.25">
      <c r="B117" s="217"/>
      <c r="C117" s="217"/>
      <c r="D117" s="217"/>
      <c r="E117" s="218"/>
      <c r="F117" s="217"/>
      <c r="G117" s="217"/>
      <c r="H117" s="217"/>
      <c r="I117" s="217"/>
      <c r="J117" s="217"/>
      <c r="K117" s="208"/>
      <c r="L117" s="208"/>
      <c r="M117" s="208"/>
      <c r="N117" s="266"/>
      <c r="O117" s="266"/>
      <c r="P117" s="266"/>
      <c r="Q117" s="266"/>
      <c r="R117" s="266"/>
      <c r="S117" s="266"/>
      <c r="T117" s="266"/>
      <c r="U117" s="266"/>
      <c r="V117" s="266"/>
      <c r="W117" s="266"/>
      <c r="X117" s="266"/>
      <c r="Y117" s="266"/>
      <c r="Z117" s="266"/>
      <c r="AA117" s="266"/>
      <c r="AB117" s="267"/>
    </row>
    <row r="118" spans="2:28" ht="26.25" customHeight="1" thickBot="1" x14ac:dyDescent="0.3">
      <c r="B118" s="223"/>
      <c r="C118" s="223"/>
      <c r="D118" s="223"/>
      <c r="E118" s="224"/>
      <c r="F118" s="223"/>
      <c r="G118" s="223"/>
      <c r="H118" s="223"/>
      <c r="I118" s="223"/>
      <c r="J118" s="223"/>
      <c r="K118" s="225"/>
      <c r="L118" s="225"/>
      <c r="M118" s="225"/>
      <c r="N118" s="263"/>
      <c r="O118" s="263"/>
      <c r="P118" s="263"/>
      <c r="Q118" s="225"/>
      <c r="R118" s="225"/>
      <c r="S118" s="225"/>
      <c r="T118" s="225"/>
      <c r="U118" s="225"/>
      <c r="V118" s="225"/>
      <c r="W118" s="225"/>
      <c r="X118" s="225"/>
      <c r="Y118" s="225"/>
      <c r="Z118" s="225"/>
      <c r="AA118" s="225"/>
      <c r="AB118" s="226"/>
    </row>
    <row r="119" spans="2:28" ht="26.25" customHeight="1" x14ac:dyDescent="0.25">
      <c r="B119" s="215"/>
      <c r="C119" s="215"/>
      <c r="D119" s="215"/>
      <c r="E119" s="216"/>
      <c r="F119" s="215"/>
      <c r="G119" s="215"/>
      <c r="H119" s="215"/>
      <c r="I119" s="215"/>
      <c r="J119" s="215"/>
      <c r="K119" s="232"/>
      <c r="L119" s="232"/>
      <c r="M119" s="232"/>
      <c r="N119" s="233"/>
      <c r="O119" s="233"/>
      <c r="P119" s="233"/>
      <c r="Q119" s="232"/>
      <c r="R119" s="232"/>
      <c r="S119" s="232"/>
      <c r="T119" s="233"/>
      <c r="U119" s="232"/>
      <c r="V119" s="232"/>
      <c r="W119" s="232"/>
      <c r="X119" s="232"/>
      <c r="Y119" s="232"/>
      <c r="Z119" s="232"/>
      <c r="AA119" s="232"/>
      <c r="AB119" s="272"/>
    </row>
    <row r="120" spans="2:28" ht="26.25" customHeight="1" x14ac:dyDescent="0.25">
      <c r="B120" s="217"/>
      <c r="C120" s="217"/>
      <c r="D120" s="217"/>
      <c r="E120" s="218"/>
      <c r="F120" s="217"/>
      <c r="G120" s="217"/>
      <c r="H120" s="217"/>
      <c r="I120" s="217"/>
      <c r="J120" s="217"/>
      <c r="K120" s="235"/>
      <c r="L120" s="235"/>
      <c r="M120" s="235"/>
      <c r="N120" s="236"/>
      <c r="O120" s="236"/>
      <c r="P120" s="236"/>
      <c r="Q120" s="235"/>
      <c r="R120" s="235"/>
      <c r="S120" s="235"/>
      <c r="T120" s="236"/>
      <c r="U120" s="235"/>
      <c r="V120" s="235"/>
      <c r="W120" s="235"/>
      <c r="X120" s="235"/>
      <c r="Y120" s="235"/>
      <c r="Z120" s="235"/>
      <c r="AA120" s="235"/>
      <c r="AB120" s="248"/>
    </row>
    <row r="121" spans="2:28" ht="26.25" customHeight="1" thickBot="1" x14ac:dyDescent="0.3">
      <c r="B121" s="211"/>
      <c r="C121" s="211"/>
      <c r="D121" s="211"/>
      <c r="E121" s="212"/>
      <c r="F121" s="211"/>
      <c r="G121" s="211"/>
      <c r="H121" s="211"/>
      <c r="I121" s="211"/>
      <c r="J121" s="211"/>
      <c r="K121" s="238"/>
      <c r="L121" s="238"/>
      <c r="M121" s="238"/>
      <c r="N121" s="239"/>
      <c r="O121" s="239"/>
      <c r="P121" s="239"/>
      <c r="Q121" s="238"/>
      <c r="R121" s="238"/>
      <c r="S121" s="238"/>
      <c r="T121" s="239"/>
      <c r="U121" s="238"/>
      <c r="V121" s="238"/>
      <c r="W121" s="238"/>
      <c r="X121" s="238"/>
      <c r="Y121" s="238"/>
      <c r="Z121" s="238"/>
      <c r="AA121" s="238"/>
      <c r="AB121" s="273"/>
    </row>
    <row r="122" spans="2:28" ht="26.25" customHeight="1" x14ac:dyDescent="0.25">
      <c r="B122" s="219"/>
      <c r="C122" s="219"/>
      <c r="D122" s="219"/>
      <c r="E122" s="220"/>
      <c r="F122" s="219"/>
      <c r="G122" s="219"/>
      <c r="H122" s="219"/>
      <c r="I122" s="219"/>
      <c r="J122" s="219"/>
      <c r="K122" s="241"/>
      <c r="L122" s="241"/>
      <c r="M122" s="241"/>
      <c r="N122" s="242"/>
      <c r="O122" s="242"/>
      <c r="P122" s="242"/>
      <c r="Q122" s="241"/>
      <c r="R122" s="241"/>
      <c r="S122" s="241"/>
      <c r="T122" s="242"/>
      <c r="U122" s="241"/>
      <c r="V122" s="241"/>
      <c r="W122" s="241"/>
      <c r="X122" s="241"/>
      <c r="Y122" s="241"/>
      <c r="Z122" s="241"/>
      <c r="AA122" s="241"/>
      <c r="AB122" s="247"/>
    </row>
    <row r="123" spans="2:28" ht="26.25" customHeight="1" x14ac:dyDescent="0.25">
      <c r="B123" s="217"/>
      <c r="C123" s="217"/>
      <c r="D123" s="217"/>
      <c r="E123" s="218"/>
      <c r="F123" s="217"/>
      <c r="G123" s="217"/>
      <c r="H123" s="217"/>
      <c r="I123" s="217"/>
      <c r="J123" s="217"/>
      <c r="K123" s="235"/>
      <c r="L123" s="235"/>
      <c r="M123" s="235"/>
      <c r="N123" s="236"/>
      <c r="O123" s="236"/>
      <c r="P123" s="236"/>
      <c r="Q123" s="235"/>
      <c r="R123" s="235"/>
      <c r="S123" s="235"/>
      <c r="T123" s="236"/>
      <c r="U123" s="235"/>
      <c r="V123" s="235"/>
      <c r="W123" s="235"/>
      <c r="X123" s="235"/>
      <c r="Y123" s="235"/>
      <c r="Z123" s="235"/>
      <c r="AA123" s="235"/>
      <c r="AB123" s="248"/>
    </row>
    <row r="124" spans="2:28" ht="26.25" customHeight="1" thickBot="1" x14ac:dyDescent="0.3">
      <c r="B124" s="223"/>
      <c r="C124" s="223"/>
      <c r="D124" s="223"/>
      <c r="E124" s="224"/>
      <c r="F124" s="223"/>
      <c r="G124" s="223"/>
      <c r="H124" s="223"/>
      <c r="I124" s="223"/>
      <c r="J124" s="223"/>
      <c r="K124" s="244"/>
      <c r="L124" s="244"/>
      <c r="M124" s="244"/>
      <c r="N124" s="245"/>
      <c r="O124" s="245"/>
      <c r="P124" s="245"/>
      <c r="Q124" s="244"/>
      <c r="R124" s="244"/>
      <c r="S124" s="244"/>
      <c r="T124" s="245"/>
      <c r="U124" s="244"/>
      <c r="V124" s="244"/>
      <c r="W124" s="244"/>
      <c r="X124" s="244"/>
      <c r="Y124" s="244"/>
      <c r="Z124" s="244"/>
      <c r="AA124" s="244"/>
      <c r="AB124" s="274"/>
    </row>
    <row r="125" spans="2:28" ht="26.25" customHeight="1" x14ac:dyDescent="0.25">
      <c r="B125" s="215"/>
      <c r="C125" s="215"/>
      <c r="D125" s="215"/>
      <c r="E125" s="216"/>
      <c r="F125" s="215"/>
      <c r="G125" s="215"/>
      <c r="H125" s="215"/>
      <c r="I125" s="215"/>
      <c r="J125" s="215"/>
      <c r="K125" s="232"/>
      <c r="L125" s="232"/>
      <c r="M125" s="232"/>
      <c r="N125" s="233"/>
      <c r="O125" s="233"/>
      <c r="P125" s="233"/>
      <c r="Q125" s="232"/>
      <c r="R125" s="232"/>
      <c r="S125" s="232"/>
      <c r="T125" s="233"/>
      <c r="U125" s="232"/>
      <c r="V125" s="232"/>
      <c r="W125" s="232"/>
      <c r="X125" s="232"/>
      <c r="Y125" s="232"/>
      <c r="Z125" s="232"/>
      <c r="AA125" s="232"/>
      <c r="AB125" s="272"/>
    </row>
    <row r="126" spans="2:28" ht="26.25" customHeight="1" x14ac:dyDescent="0.25">
      <c r="B126" s="217"/>
      <c r="C126" s="217"/>
      <c r="D126" s="217"/>
      <c r="E126" s="218"/>
      <c r="F126" s="217"/>
      <c r="G126" s="217"/>
      <c r="H126" s="217"/>
      <c r="I126" s="217"/>
      <c r="J126" s="217"/>
      <c r="K126" s="235"/>
      <c r="L126" s="235"/>
      <c r="M126" s="235"/>
      <c r="N126" s="236"/>
      <c r="O126" s="236"/>
      <c r="P126" s="236"/>
      <c r="Q126" s="235"/>
      <c r="R126" s="235"/>
      <c r="S126" s="235"/>
      <c r="T126" s="236"/>
      <c r="U126" s="235"/>
      <c r="V126" s="235"/>
      <c r="W126" s="235"/>
      <c r="X126" s="235"/>
      <c r="Y126" s="235"/>
      <c r="Z126" s="235"/>
      <c r="AA126" s="235"/>
      <c r="AB126" s="248"/>
    </row>
    <row r="127" spans="2:28" ht="26.25" customHeight="1" thickBot="1" x14ac:dyDescent="0.3">
      <c r="B127" s="211"/>
      <c r="C127" s="211"/>
      <c r="D127" s="211"/>
      <c r="E127" s="212"/>
      <c r="F127" s="211"/>
      <c r="G127" s="211"/>
      <c r="H127" s="211"/>
      <c r="I127" s="211"/>
      <c r="J127" s="211"/>
      <c r="K127" s="238"/>
      <c r="L127" s="238"/>
      <c r="M127" s="238"/>
      <c r="N127" s="239"/>
      <c r="O127" s="239"/>
      <c r="P127" s="239"/>
      <c r="Q127" s="238"/>
      <c r="R127" s="238"/>
      <c r="S127" s="238"/>
      <c r="T127" s="239"/>
      <c r="U127" s="238"/>
      <c r="V127" s="238"/>
      <c r="W127" s="238"/>
      <c r="X127" s="238"/>
      <c r="Y127" s="238"/>
      <c r="Z127" s="238"/>
      <c r="AA127" s="238"/>
      <c r="AB127" s="273"/>
    </row>
    <row r="128" spans="2:28" ht="26.25" customHeight="1" x14ac:dyDescent="0.25">
      <c r="B128" s="219"/>
      <c r="C128" s="219"/>
      <c r="D128" s="219"/>
      <c r="E128" s="220"/>
      <c r="F128" s="219"/>
      <c r="G128" s="219"/>
      <c r="H128" s="219"/>
      <c r="I128" s="219"/>
      <c r="J128" s="219"/>
      <c r="K128" s="241"/>
      <c r="L128" s="241"/>
      <c r="M128" s="241"/>
      <c r="N128" s="242"/>
      <c r="O128" s="242"/>
      <c r="P128" s="242"/>
      <c r="Q128" s="241"/>
      <c r="R128" s="241"/>
      <c r="S128" s="241"/>
      <c r="T128" s="242"/>
      <c r="U128" s="241"/>
      <c r="V128" s="241"/>
      <c r="W128" s="241"/>
      <c r="X128" s="241"/>
      <c r="Y128" s="241"/>
      <c r="Z128" s="241"/>
      <c r="AA128" s="241"/>
      <c r="AB128" s="247"/>
    </row>
    <row r="129" spans="2:28" ht="26.25" customHeight="1" x14ac:dyDescent="0.25">
      <c r="B129" s="217"/>
      <c r="C129" s="217"/>
      <c r="D129" s="217"/>
      <c r="E129" s="218"/>
      <c r="F129" s="217"/>
      <c r="G129" s="217"/>
      <c r="H129" s="217"/>
      <c r="I129" s="217"/>
      <c r="J129" s="217"/>
      <c r="K129" s="235"/>
      <c r="L129" s="235"/>
      <c r="M129" s="235"/>
      <c r="N129" s="236"/>
      <c r="O129" s="236"/>
      <c r="P129" s="236"/>
      <c r="Q129" s="235"/>
      <c r="R129" s="235"/>
      <c r="S129" s="235"/>
      <c r="T129" s="236"/>
      <c r="U129" s="235"/>
      <c r="V129" s="235"/>
      <c r="W129" s="235"/>
      <c r="X129" s="235"/>
      <c r="Y129" s="235"/>
      <c r="Z129" s="235"/>
      <c r="AA129" s="235"/>
      <c r="AB129" s="248"/>
    </row>
    <row r="130" spans="2:28" ht="26.25" customHeight="1" thickBot="1" x14ac:dyDescent="0.3">
      <c r="B130" s="223"/>
      <c r="C130" s="223"/>
      <c r="D130" s="223"/>
      <c r="E130" s="224"/>
      <c r="F130" s="223"/>
      <c r="G130" s="223"/>
      <c r="H130" s="223"/>
      <c r="I130" s="223"/>
      <c r="J130" s="223"/>
      <c r="K130" s="244"/>
      <c r="L130" s="244"/>
      <c r="M130" s="244"/>
      <c r="N130" s="244"/>
      <c r="O130" s="244"/>
      <c r="P130" s="244"/>
      <c r="Q130" s="244"/>
      <c r="R130" s="244"/>
      <c r="S130" s="244"/>
      <c r="T130" s="244"/>
      <c r="U130" s="244"/>
      <c r="V130" s="244"/>
      <c r="W130" s="244"/>
      <c r="X130" s="244"/>
      <c r="Y130" s="244"/>
      <c r="Z130" s="244"/>
      <c r="AA130" s="244"/>
      <c r="AB130" s="274"/>
    </row>
    <row r="131" spans="2:28" ht="26.25" customHeight="1" x14ac:dyDescent="0.25">
      <c r="B131" s="215"/>
      <c r="C131" s="215"/>
      <c r="D131" s="215"/>
      <c r="E131" s="216"/>
      <c r="F131" s="215"/>
      <c r="G131" s="215"/>
      <c r="H131" s="215"/>
      <c r="I131" s="215"/>
      <c r="J131" s="215"/>
      <c r="K131" s="232"/>
      <c r="L131" s="232"/>
      <c r="M131" s="204"/>
      <c r="N131" s="258"/>
      <c r="O131" s="258"/>
      <c r="P131" s="258"/>
      <c r="Q131" s="232"/>
      <c r="R131" s="232"/>
      <c r="S131" s="232"/>
      <c r="T131" s="232"/>
      <c r="U131" s="232"/>
      <c r="V131" s="232"/>
      <c r="W131" s="232"/>
      <c r="X131" s="232"/>
      <c r="Y131" s="232"/>
      <c r="Z131" s="232"/>
      <c r="AA131" s="232"/>
      <c r="AB131" s="234"/>
    </row>
    <row r="132" spans="2:28" ht="26.25" customHeight="1" x14ac:dyDescent="0.25">
      <c r="B132" s="217"/>
      <c r="C132" s="217"/>
      <c r="D132" s="217"/>
      <c r="E132" s="218"/>
      <c r="F132" s="217"/>
      <c r="G132" s="217"/>
      <c r="H132" s="217"/>
      <c r="I132" s="217"/>
      <c r="J132" s="217"/>
      <c r="K132" s="235"/>
      <c r="L132" s="235"/>
      <c r="M132" s="208"/>
      <c r="N132" s="259"/>
      <c r="O132" s="259"/>
      <c r="P132" s="259"/>
      <c r="Q132" s="235"/>
      <c r="R132" s="235"/>
      <c r="S132" s="235"/>
      <c r="T132" s="235"/>
      <c r="U132" s="235"/>
      <c r="V132" s="235"/>
      <c r="W132" s="235"/>
      <c r="X132" s="235"/>
      <c r="Y132" s="235"/>
      <c r="Z132" s="235"/>
      <c r="AA132" s="235"/>
      <c r="AB132" s="237"/>
    </row>
    <row r="133" spans="2:28" ht="26.25" customHeight="1" thickBot="1" x14ac:dyDescent="0.3">
      <c r="B133" s="211"/>
      <c r="C133" s="211"/>
      <c r="D133" s="211"/>
      <c r="E133" s="212"/>
      <c r="F133" s="211"/>
      <c r="G133" s="211"/>
      <c r="H133" s="211"/>
      <c r="I133" s="211"/>
      <c r="J133" s="211"/>
      <c r="K133" s="213"/>
      <c r="L133" s="238"/>
      <c r="M133" s="213"/>
      <c r="N133" s="213"/>
      <c r="O133" s="213"/>
      <c r="P133" s="213"/>
      <c r="Q133" s="238"/>
      <c r="R133" s="238"/>
      <c r="S133" s="238"/>
      <c r="T133" s="238"/>
      <c r="U133" s="238"/>
      <c r="V133" s="238"/>
      <c r="W133" s="213"/>
      <c r="X133" s="238"/>
      <c r="Y133" s="238"/>
      <c r="Z133" s="238"/>
      <c r="AA133" s="238"/>
      <c r="AB133" s="240"/>
    </row>
    <row r="134" spans="2:28" ht="26.25" customHeight="1" x14ac:dyDescent="0.25">
      <c r="B134" s="219"/>
      <c r="C134" s="219"/>
      <c r="D134" s="219"/>
      <c r="E134" s="220"/>
      <c r="F134" s="219"/>
      <c r="G134" s="219"/>
      <c r="H134" s="219"/>
      <c r="I134" s="219"/>
      <c r="J134" s="219"/>
      <c r="K134" s="221"/>
      <c r="L134" s="241"/>
      <c r="M134" s="221"/>
      <c r="N134" s="221"/>
      <c r="O134" s="221"/>
      <c r="P134" s="221"/>
      <c r="Q134" s="241"/>
      <c r="R134" s="241"/>
      <c r="S134" s="241"/>
      <c r="T134" s="241"/>
      <c r="U134" s="241"/>
      <c r="V134" s="241"/>
      <c r="W134" s="221"/>
      <c r="X134" s="241"/>
      <c r="Y134" s="241"/>
      <c r="Z134" s="241"/>
      <c r="AA134" s="241"/>
      <c r="AB134" s="243"/>
    </row>
    <row r="135" spans="2:28" ht="26.25" customHeight="1" x14ac:dyDescent="0.25">
      <c r="B135" s="217"/>
      <c r="C135" s="217"/>
      <c r="D135" s="217"/>
      <c r="E135" s="218"/>
      <c r="F135" s="217"/>
      <c r="G135" s="217"/>
      <c r="H135" s="217"/>
      <c r="I135" s="217"/>
      <c r="J135" s="217"/>
      <c r="K135" s="208"/>
      <c r="L135" s="235"/>
      <c r="M135" s="208"/>
      <c r="N135" s="208"/>
      <c r="O135" s="208"/>
      <c r="P135" s="208"/>
      <c r="Q135" s="235"/>
      <c r="R135" s="235"/>
      <c r="S135" s="235"/>
      <c r="T135" s="235"/>
      <c r="U135" s="235"/>
      <c r="V135" s="235"/>
      <c r="W135" s="208"/>
      <c r="X135" s="235"/>
      <c r="Y135" s="235"/>
      <c r="Z135" s="235"/>
      <c r="AA135" s="235"/>
      <c r="AB135" s="237"/>
    </row>
    <row r="136" spans="2:28" ht="26.25" customHeight="1" thickBot="1" x14ac:dyDescent="0.3">
      <c r="B136" s="223"/>
      <c r="C136" s="223"/>
      <c r="D136" s="223"/>
      <c r="E136" s="224"/>
      <c r="F136" s="223"/>
      <c r="G136" s="223"/>
      <c r="H136" s="223"/>
      <c r="I136" s="223"/>
      <c r="J136" s="223"/>
      <c r="K136" s="225"/>
      <c r="L136" s="244"/>
      <c r="M136" s="225"/>
      <c r="N136" s="225"/>
      <c r="O136" s="225"/>
      <c r="P136" s="225"/>
      <c r="Q136" s="244"/>
      <c r="R136" s="244"/>
      <c r="S136" s="244"/>
      <c r="T136" s="244"/>
      <c r="U136" s="244"/>
      <c r="V136" s="244"/>
      <c r="W136" s="225"/>
      <c r="X136" s="244"/>
      <c r="Y136" s="244"/>
      <c r="Z136" s="244"/>
      <c r="AA136" s="244"/>
      <c r="AB136" s="246"/>
    </row>
    <row r="137" spans="2:28" ht="26.25" customHeight="1" x14ac:dyDescent="0.25">
      <c r="B137" s="215"/>
      <c r="C137" s="215"/>
      <c r="D137" s="215"/>
      <c r="E137" s="216"/>
      <c r="F137" s="215"/>
      <c r="G137" s="215"/>
      <c r="H137" s="215"/>
      <c r="I137" s="215"/>
      <c r="J137" s="215"/>
      <c r="K137" s="204"/>
      <c r="L137" s="232"/>
      <c r="M137" s="204"/>
      <c r="N137" s="204"/>
      <c r="O137" s="204"/>
      <c r="P137" s="204"/>
      <c r="Q137" s="232"/>
      <c r="R137" s="232"/>
      <c r="S137" s="232"/>
      <c r="T137" s="232"/>
      <c r="U137" s="232"/>
      <c r="V137" s="232"/>
      <c r="W137" s="204"/>
      <c r="X137" s="232"/>
      <c r="Y137" s="232"/>
      <c r="Z137" s="232"/>
      <c r="AA137" s="232"/>
      <c r="AB137" s="234"/>
    </row>
    <row r="138" spans="2:28" ht="26.25" customHeight="1" x14ac:dyDescent="0.25">
      <c r="B138" s="217"/>
      <c r="C138" s="217"/>
      <c r="D138" s="217"/>
      <c r="E138" s="218"/>
      <c r="F138" s="217"/>
      <c r="G138" s="217"/>
      <c r="H138" s="217"/>
      <c r="I138" s="217"/>
      <c r="J138" s="217"/>
      <c r="K138" s="208"/>
      <c r="L138" s="235"/>
      <c r="M138" s="208"/>
      <c r="N138" s="208"/>
      <c r="O138" s="208"/>
      <c r="P138" s="208"/>
      <c r="Q138" s="235"/>
      <c r="R138" s="235"/>
      <c r="S138" s="235"/>
      <c r="T138" s="235"/>
      <c r="U138" s="235"/>
      <c r="V138" s="235"/>
      <c r="W138" s="208"/>
      <c r="X138" s="235"/>
      <c r="Y138" s="235"/>
      <c r="Z138" s="235"/>
      <c r="AA138" s="235"/>
      <c r="AB138" s="237"/>
    </row>
    <row r="139" spans="2:28" ht="26.25" customHeight="1" thickBot="1" x14ac:dyDescent="0.3">
      <c r="B139" s="211"/>
      <c r="C139" s="211"/>
      <c r="D139" s="211"/>
      <c r="E139" s="212"/>
      <c r="F139" s="211"/>
      <c r="G139" s="211"/>
      <c r="H139" s="211"/>
      <c r="I139" s="211"/>
      <c r="J139" s="211"/>
      <c r="K139" s="213"/>
      <c r="L139" s="238"/>
      <c r="M139" s="213"/>
      <c r="N139" s="213"/>
      <c r="O139" s="213"/>
      <c r="P139" s="213"/>
      <c r="Q139" s="238"/>
      <c r="R139" s="238"/>
      <c r="S139" s="238"/>
      <c r="T139" s="238"/>
      <c r="U139" s="238"/>
      <c r="V139" s="238"/>
      <c r="W139" s="213"/>
      <c r="X139" s="238"/>
      <c r="Y139" s="238"/>
      <c r="Z139" s="238"/>
      <c r="AA139" s="238"/>
      <c r="AB139" s="240"/>
    </row>
    <row r="140" spans="2:28" ht="26.25" customHeight="1" x14ac:dyDescent="0.25">
      <c r="B140" s="219"/>
      <c r="C140" s="219"/>
      <c r="D140" s="219"/>
      <c r="E140" s="220"/>
      <c r="F140" s="219"/>
      <c r="G140" s="219"/>
      <c r="H140" s="219"/>
      <c r="I140" s="219"/>
      <c r="J140" s="219"/>
      <c r="K140" s="221"/>
      <c r="L140" s="241"/>
      <c r="M140" s="221"/>
      <c r="N140" s="221"/>
      <c r="O140" s="221"/>
      <c r="P140" s="221"/>
      <c r="Q140" s="241"/>
      <c r="R140" s="241"/>
      <c r="S140" s="241"/>
      <c r="T140" s="241"/>
      <c r="U140" s="241"/>
      <c r="V140" s="241"/>
      <c r="W140" s="221"/>
      <c r="X140" s="241"/>
      <c r="Y140" s="241"/>
      <c r="Z140" s="241"/>
      <c r="AA140" s="241"/>
      <c r="AB140" s="243"/>
    </row>
    <row r="141" spans="2:28" ht="26.25" customHeight="1" x14ac:dyDescent="0.25">
      <c r="B141" s="217"/>
      <c r="C141" s="217"/>
      <c r="D141" s="217"/>
      <c r="E141" s="218"/>
      <c r="F141" s="217"/>
      <c r="G141" s="217"/>
      <c r="H141" s="217"/>
      <c r="I141" s="217"/>
      <c r="J141" s="217"/>
      <c r="K141" s="208"/>
      <c r="L141" s="235"/>
      <c r="M141" s="208"/>
      <c r="N141" s="208"/>
      <c r="O141" s="208"/>
      <c r="P141" s="208"/>
      <c r="Q141" s="235"/>
      <c r="R141" s="235"/>
      <c r="S141" s="235"/>
      <c r="T141" s="235"/>
      <c r="U141" s="235"/>
      <c r="V141" s="235"/>
      <c r="W141" s="208"/>
      <c r="X141" s="235"/>
      <c r="Y141" s="235"/>
      <c r="Z141" s="235"/>
      <c r="AA141" s="235"/>
      <c r="AB141" s="237"/>
    </row>
    <row r="142" spans="2:28" ht="26.25" customHeight="1" thickBot="1" x14ac:dyDescent="0.3">
      <c r="B142" s="223"/>
      <c r="C142" s="223"/>
      <c r="D142" s="223"/>
      <c r="E142" s="224"/>
      <c r="F142" s="223"/>
      <c r="G142" s="223"/>
      <c r="H142" s="223"/>
      <c r="I142" s="223"/>
      <c r="J142" s="223"/>
      <c r="K142" s="225"/>
      <c r="L142" s="244"/>
      <c r="M142" s="225"/>
      <c r="N142" s="225"/>
      <c r="O142" s="225"/>
      <c r="P142" s="225"/>
      <c r="Q142" s="244"/>
      <c r="R142" s="244"/>
      <c r="S142" s="244"/>
      <c r="T142" s="244"/>
      <c r="U142" s="244"/>
      <c r="V142" s="244"/>
      <c r="W142" s="225"/>
      <c r="X142" s="244"/>
      <c r="Y142" s="244"/>
      <c r="Z142" s="244"/>
      <c r="AA142" s="244"/>
      <c r="AB142" s="246"/>
    </row>
    <row r="143" spans="2:28" ht="26.25" customHeight="1" x14ac:dyDescent="0.25">
      <c r="B143" s="215"/>
      <c r="C143" s="215"/>
      <c r="D143" s="215"/>
      <c r="E143" s="216"/>
      <c r="F143" s="215"/>
      <c r="G143" s="215"/>
      <c r="H143" s="215"/>
      <c r="I143" s="215"/>
      <c r="J143" s="215"/>
      <c r="K143" s="204"/>
      <c r="L143" s="232"/>
      <c r="M143" s="204"/>
      <c r="N143" s="204"/>
      <c r="O143" s="204"/>
      <c r="P143" s="204"/>
      <c r="Q143" s="232"/>
      <c r="R143" s="232"/>
      <c r="S143" s="232"/>
      <c r="T143" s="232"/>
      <c r="U143" s="232"/>
      <c r="V143" s="232"/>
      <c r="W143" s="204"/>
      <c r="X143" s="232"/>
      <c r="Y143" s="232"/>
      <c r="Z143" s="232"/>
      <c r="AA143" s="232"/>
      <c r="AB143" s="234"/>
    </row>
    <row r="144" spans="2:28" ht="26.25" customHeight="1" x14ac:dyDescent="0.25">
      <c r="B144" s="217"/>
      <c r="C144" s="217"/>
      <c r="D144" s="217"/>
      <c r="E144" s="218"/>
      <c r="F144" s="217"/>
      <c r="G144" s="217"/>
      <c r="H144" s="217"/>
      <c r="I144" s="217"/>
      <c r="J144" s="217"/>
      <c r="K144" s="208"/>
      <c r="L144" s="235"/>
      <c r="M144" s="208"/>
      <c r="N144" s="208"/>
      <c r="O144" s="208"/>
      <c r="P144" s="208"/>
      <c r="Q144" s="235"/>
      <c r="R144" s="235"/>
      <c r="S144" s="235"/>
      <c r="T144" s="235"/>
      <c r="U144" s="235"/>
      <c r="V144" s="235"/>
      <c r="W144" s="208"/>
      <c r="X144" s="235"/>
      <c r="Y144" s="235"/>
      <c r="Z144" s="235"/>
      <c r="AA144" s="235"/>
      <c r="AB144" s="237"/>
    </row>
    <row r="145" spans="2:28" ht="26.25" customHeight="1" thickBot="1" x14ac:dyDescent="0.3">
      <c r="B145" s="211"/>
      <c r="C145" s="211"/>
      <c r="D145" s="211"/>
      <c r="E145" s="212"/>
      <c r="F145" s="211"/>
      <c r="G145" s="211"/>
      <c r="H145" s="211"/>
      <c r="I145" s="211"/>
      <c r="J145" s="211"/>
      <c r="K145" s="213"/>
      <c r="L145" s="238"/>
      <c r="M145" s="213"/>
      <c r="N145" s="213"/>
      <c r="O145" s="213"/>
      <c r="P145" s="213"/>
      <c r="Q145" s="238"/>
      <c r="R145" s="238"/>
      <c r="S145" s="238"/>
      <c r="T145" s="238"/>
      <c r="U145" s="238"/>
      <c r="V145" s="238"/>
      <c r="W145" s="213"/>
      <c r="X145" s="238"/>
      <c r="Y145" s="238"/>
      <c r="Z145" s="238"/>
      <c r="AA145" s="238"/>
      <c r="AB145" s="240"/>
    </row>
    <row r="146" spans="2:28" ht="26.25" customHeight="1" x14ac:dyDescent="0.25">
      <c r="B146" s="219"/>
      <c r="C146" s="219"/>
      <c r="D146" s="219"/>
      <c r="E146" s="220"/>
      <c r="F146" s="219"/>
      <c r="G146" s="219"/>
      <c r="H146" s="219"/>
      <c r="I146" s="219"/>
      <c r="J146" s="219"/>
      <c r="K146" s="221"/>
      <c r="L146" s="241"/>
      <c r="M146" s="221"/>
      <c r="N146" s="221"/>
      <c r="O146" s="221"/>
      <c r="P146" s="221"/>
      <c r="Q146" s="241"/>
      <c r="R146" s="241"/>
      <c r="S146" s="241"/>
      <c r="T146" s="241"/>
      <c r="U146" s="241"/>
      <c r="V146" s="241"/>
      <c r="W146" s="221"/>
      <c r="X146" s="241"/>
      <c r="Y146" s="241"/>
      <c r="Z146" s="241"/>
      <c r="AA146" s="241"/>
      <c r="AB146" s="243"/>
    </row>
    <row r="147" spans="2:28" ht="26.25" customHeight="1" x14ac:dyDescent="0.25">
      <c r="B147" s="217"/>
      <c r="C147" s="217"/>
      <c r="D147" s="217"/>
      <c r="E147" s="218"/>
      <c r="F147" s="217"/>
      <c r="G147" s="217"/>
      <c r="H147" s="217"/>
      <c r="I147" s="217"/>
      <c r="J147" s="217"/>
      <c r="K147" s="208"/>
      <c r="L147" s="235"/>
      <c r="M147" s="208"/>
      <c r="N147" s="208"/>
      <c r="O147" s="208"/>
      <c r="P147" s="208"/>
      <c r="Q147" s="235"/>
      <c r="R147" s="235"/>
      <c r="S147" s="235"/>
      <c r="T147" s="235"/>
      <c r="U147" s="235"/>
      <c r="V147" s="235"/>
      <c r="W147" s="208"/>
      <c r="X147" s="235"/>
      <c r="Y147" s="235"/>
      <c r="Z147" s="235"/>
      <c r="AA147" s="235"/>
      <c r="AB147" s="237"/>
    </row>
    <row r="148" spans="2:28" ht="26.25" customHeight="1" thickBot="1" x14ac:dyDescent="0.3">
      <c r="B148" s="223"/>
      <c r="C148" s="223"/>
      <c r="D148" s="223"/>
      <c r="E148" s="224"/>
      <c r="F148" s="223"/>
      <c r="G148" s="223"/>
      <c r="H148" s="223"/>
      <c r="I148" s="223"/>
      <c r="J148" s="223"/>
      <c r="K148" s="225"/>
      <c r="L148" s="244"/>
      <c r="M148" s="225"/>
      <c r="N148" s="225"/>
      <c r="O148" s="225"/>
      <c r="P148" s="225"/>
      <c r="Q148" s="244"/>
      <c r="R148" s="244"/>
      <c r="S148" s="244"/>
      <c r="T148" s="244"/>
      <c r="U148" s="244"/>
      <c r="V148" s="244"/>
      <c r="W148" s="225"/>
      <c r="X148" s="244"/>
      <c r="Y148" s="244"/>
      <c r="Z148" s="244"/>
      <c r="AA148" s="244"/>
      <c r="AB148" s="246"/>
    </row>
    <row r="149" spans="2:28" ht="26.25" customHeight="1" x14ac:dyDescent="0.25">
      <c r="B149" s="215"/>
      <c r="C149" s="215"/>
      <c r="D149" s="215"/>
      <c r="E149" s="216"/>
      <c r="F149" s="215"/>
      <c r="G149" s="215"/>
      <c r="H149" s="215"/>
      <c r="I149" s="215"/>
      <c r="J149" s="215"/>
      <c r="K149" s="204"/>
      <c r="L149" s="204"/>
      <c r="M149" s="204"/>
      <c r="N149" s="204"/>
      <c r="O149" s="204"/>
      <c r="P149" s="204"/>
      <c r="Q149" s="204"/>
      <c r="R149" s="204"/>
      <c r="S149" s="204"/>
      <c r="T149" s="204"/>
      <c r="U149" s="204"/>
      <c r="V149" s="204"/>
      <c r="W149" s="204"/>
      <c r="X149" s="204"/>
      <c r="Y149" s="204"/>
      <c r="Z149" s="204"/>
      <c r="AA149" s="204"/>
      <c r="AB149" s="206"/>
    </row>
    <row r="150" spans="2:28" ht="26.25" customHeight="1" x14ac:dyDescent="0.25">
      <c r="B150" s="217"/>
      <c r="C150" s="217"/>
      <c r="D150" s="217"/>
      <c r="E150" s="218"/>
      <c r="F150" s="217"/>
      <c r="G150" s="217"/>
      <c r="H150" s="217"/>
      <c r="I150" s="217"/>
      <c r="J150" s="217"/>
      <c r="K150" s="208"/>
      <c r="L150" s="208"/>
      <c r="M150" s="208"/>
      <c r="N150" s="208"/>
      <c r="O150" s="208"/>
      <c r="P150" s="208"/>
      <c r="Q150" s="208"/>
      <c r="R150" s="208"/>
      <c r="S150" s="208"/>
      <c r="T150" s="208"/>
      <c r="U150" s="208"/>
      <c r="V150" s="208"/>
      <c r="W150" s="208"/>
      <c r="X150" s="208"/>
      <c r="Y150" s="208"/>
      <c r="Z150" s="208"/>
      <c r="AA150" s="208"/>
      <c r="AB150" s="210"/>
    </row>
    <row r="151" spans="2:28" ht="26.25" customHeight="1" thickBot="1" x14ac:dyDescent="0.3">
      <c r="B151" s="211"/>
      <c r="C151" s="211"/>
      <c r="D151" s="211"/>
      <c r="E151" s="212"/>
      <c r="F151" s="211"/>
      <c r="G151" s="211"/>
      <c r="H151" s="211"/>
      <c r="I151" s="211"/>
      <c r="J151" s="211"/>
      <c r="K151" s="213"/>
      <c r="L151" s="213"/>
      <c r="M151" s="213"/>
      <c r="N151" s="213"/>
      <c r="O151" s="213"/>
      <c r="P151" s="213"/>
      <c r="Q151" s="213"/>
      <c r="R151" s="213"/>
      <c r="S151" s="213"/>
      <c r="T151" s="213"/>
      <c r="U151" s="213"/>
      <c r="V151" s="213"/>
      <c r="W151" s="213"/>
      <c r="X151" s="213"/>
      <c r="Y151" s="213"/>
      <c r="Z151" s="213"/>
      <c r="AA151" s="213"/>
      <c r="AB151" s="214"/>
    </row>
    <row r="152" spans="2:28" ht="26.25" customHeight="1" x14ac:dyDescent="0.25">
      <c r="B152" s="219"/>
      <c r="C152" s="219"/>
      <c r="D152" s="219"/>
      <c r="E152" s="220"/>
      <c r="F152" s="219"/>
      <c r="G152" s="219"/>
      <c r="H152" s="219"/>
      <c r="I152" s="219"/>
      <c r="J152" s="219"/>
      <c r="K152" s="221"/>
      <c r="L152" s="221"/>
      <c r="M152" s="221"/>
      <c r="N152" s="221"/>
      <c r="O152" s="221"/>
      <c r="P152" s="221"/>
      <c r="Q152" s="221"/>
      <c r="R152" s="221"/>
      <c r="S152" s="221"/>
      <c r="T152" s="221"/>
      <c r="U152" s="221"/>
      <c r="V152" s="221"/>
      <c r="W152" s="221"/>
      <c r="X152" s="221"/>
      <c r="Y152" s="221"/>
      <c r="Z152" s="221"/>
      <c r="AA152" s="221"/>
      <c r="AB152" s="222"/>
    </row>
    <row r="153" spans="2:28" ht="26.25" customHeight="1" x14ac:dyDescent="0.25">
      <c r="B153" s="217"/>
      <c r="C153" s="217"/>
      <c r="D153" s="217"/>
      <c r="E153" s="218"/>
      <c r="F153" s="217"/>
      <c r="G153" s="217"/>
      <c r="H153" s="217"/>
      <c r="I153" s="217"/>
      <c r="J153" s="217"/>
      <c r="K153" s="208"/>
      <c r="L153" s="208"/>
      <c r="M153" s="208"/>
      <c r="N153" s="208"/>
      <c r="O153" s="208"/>
      <c r="P153" s="208"/>
      <c r="Q153" s="208"/>
      <c r="R153" s="208"/>
      <c r="S153" s="208"/>
      <c r="T153" s="208"/>
      <c r="U153" s="208"/>
      <c r="V153" s="208"/>
      <c r="W153" s="208"/>
      <c r="X153" s="208"/>
      <c r="Y153" s="208"/>
      <c r="Z153" s="208"/>
      <c r="AA153" s="208"/>
      <c r="AB153" s="210"/>
    </row>
    <row r="154" spans="2:28" ht="26.25" customHeight="1" thickBot="1" x14ac:dyDescent="0.3">
      <c r="B154" s="223"/>
      <c r="C154" s="223"/>
      <c r="D154" s="223"/>
      <c r="E154" s="224"/>
      <c r="F154" s="223"/>
      <c r="G154" s="223"/>
      <c r="H154" s="223"/>
      <c r="I154" s="223"/>
      <c r="J154" s="223"/>
      <c r="K154" s="225"/>
      <c r="L154" s="225"/>
      <c r="M154" s="225"/>
      <c r="N154" s="225"/>
      <c r="O154" s="225"/>
      <c r="P154" s="225"/>
      <c r="Q154" s="225"/>
      <c r="R154" s="225"/>
      <c r="S154" s="225"/>
      <c r="T154" s="225"/>
      <c r="U154" s="225"/>
      <c r="V154" s="225"/>
      <c r="W154" s="225"/>
      <c r="X154" s="225"/>
      <c r="Y154" s="225"/>
      <c r="Z154" s="225"/>
      <c r="AA154" s="225"/>
      <c r="AB154" s="226"/>
    </row>
    <row r="155" spans="2:28" ht="26.25" customHeight="1" x14ac:dyDescent="0.25">
      <c r="B155" s="215"/>
      <c r="C155" s="215"/>
      <c r="D155" s="215"/>
      <c r="E155" s="216"/>
      <c r="F155" s="215"/>
      <c r="G155" s="215"/>
      <c r="H155" s="215"/>
      <c r="I155" s="215"/>
      <c r="J155" s="215"/>
      <c r="K155" s="204"/>
      <c r="L155" s="204"/>
      <c r="M155" s="204"/>
      <c r="N155" s="204"/>
      <c r="O155" s="204"/>
      <c r="P155" s="204"/>
      <c r="Q155" s="204"/>
      <c r="R155" s="204"/>
      <c r="S155" s="204"/>
      <c r="T155" s="204"/>
      <c r="U155" s="204"/>
      <c r="V155" s="204"/>
      <c r="W155" s="204"/>
      <c r="X155" s="204"/>
      <c r="Y155" s="204"/>
      <c r="Z155" s="204"/>
      <c r="AA155" s="204"/>
      <c r="AB155" s="206"/>
    </row>
    <row r="156" spans="2:28" ht="26.25" customHeight="1" x14ac:dyDescent="0.25">
      <c r="B156" s="217"/>
      <c r="C156" s="217"/>
      <c r="D156" s="217"/>
      <c r="E156" s="218"/>
      <c r="F156" s="217"/>
      <c r="G156" s="217"/>
      <c r="H156" s="217"/>
      <c r="I156" s="217"/>
      <c r="J156" s="217"/>
      <c r="K156" s="208"/>
      <c r="L156" s="208"/>
      <c r="M156" s="208"/>
      <c r="N156" s="208"/>
      <c r="O156" s="208"/>
      <c r="P156" s="208"/>
      <c r="Q156" s="208"/>
      <c r="R156" s="208"/>
      <c r="S156" s="208"/>
      <c r="T156" s="208"/>
      <c r="U156" s="208"/>
      <c r="V156" s="208"/>
      <c r="W156" s="208"/>
      <c r="X156" s="208"/>
      <c r="Y156" s="208"/>
      <c r="Z156" s="208"/>
      <c r="AA156" s="208"/>
      <c r="AB156" s="210"/>
    </row>
    <row r="157" spans="2:28" ht="26.25" customHeight="1" thickBot="1" x14ac:dyDescent="0.3">
      <c r="B157" s="211"/>
      <c r="C157" s="211"/>
      <c r="D157" s="211"/>
      <c r="E157" s="212"/>
      <c r="F157" s="211"/>
      <c r="G157" s="211"/>
      <c r="H157" s="211"/>
      <c r="I157" s="211"/>
      <c r="J157" s="211"/>
      <c r="K157" s="213"/>
      <c r="L157" s="213"/>
      <c r="M157" s="213"/>
      <c r="N157" s="213"/>
      <c r="O157" s="213"/>
      <c r="P157" s="213"/>
      <c r="Q157" s="213"/>
      <c r="R157" s="213"/>
      <c r="S157" s="213"/>
      <c r="T157" s="213"/>
      <c r="U157" s="213"/>
      <c r="V157" s="213"/>
      <c r="W157" s="213"/>
      <c r="X157" s="213"/>
      <c r="Y157" s="213"/>
      <c r="Z157" s="213"/>
      <c r="AA157" s="213"/>
      <c r="AB157" s="214"/>
    </row>
    <row r="158" spans="2:28" ht="26.25" customHeight="1" x14ac:dyDescent="0.25">
      <c r="B158" s="219"/>
      <c r="C158" s="219"/>
      <c r="D158" s="219"/>
      <c r="E158" s="220"/>
      <c r="F158" s="219"/>
      <c r="G158" s="219"/>
      <c r="H158" s="219"/>
      <c r="I158" s="219"/>
      <c r="J158" s="219"/>
      <c r="K158" s="221"/>
      <c r="L158" s="221"/>
      <c r="M158" s="221"/>
      <c r="N158" s="221"/>
      <c r="O158" s="221"/>
      <c r="P158" s="221"/>
      <c r="Q158" s="221"/>
      <c r="R158" s="221"/>
      <c r="S158" s="221"/>
      <c r="T158" s="221"/>
      <c r="U158" s="221"/>
      <c r="V158" s="221"/>
      <c r="W158" s="221"/>
      <c r="X158" s="221"/>
      <c r="Y158" s="221"/>
      <c r="Z158" s="221"/>
      <c r="AA158" s="221"/>
      <c r="AB158" s="222"/>
    </row>
    <row r="159" spans="2:28" ht="26.25" customHeight="1" x14ac:dyDescent="0.25">
      <c r="B159" s="217"/>
      <c r="C159" s="217"/>
      <c r="D159" s="217"/>
      <c r="E159" s="218"/>
      <c r="F159" s="217"/>
      <c r="G159" s="217"/>
      <c r="H159" s="217"/>
      <c r="I159" s="217"/>
      <c r="J159" s="217"/>
      <c r="K159" s="208"/>
      <c r="L159" s="208"/>
      <c r="M159" s="208"/>
      <c r="N159" s="208"/>
      <c r="O159" s="208"/>
      <c r="P159" s="208"/>
      <c r="Q159" s="208"/>
      <c r="R159" s="208"/>
      <c r="S159" s="208"/>
      <c r="T159" s="208"/>
      <c r="U159" s="208"/>
      <c r="V159" s="208"/>
      <c r="W159" s="208"/>
      <c r="X159" s="208"/>
      <c r="Y159" s="208"/>
      <c r="Z159" s="208"/>
      <c r="AA159" s="208"/>
      <c r="AB159" s="210"/>
    </row>
    <row r="160" spans="2:28" ht="26.25" customHeight="1" thickBot="1" x14ac:dyDescent="0.3">
      <c r="B160" s="223"/>
      <c r="C160" s="223"/>
      <c r="D160" s="223"/>
      <c r="E160" s="224"/>
      <c r="F160" s="223"/>
      <c r="G160" s="223"/>
      <c r="H160" s="223"/>
      <c r="I160" s="223"/>
      <c r="J160" s="223"/>
      <c r="K160" s="225"/>
      <c r="L160" s="225"/>
      <c r="M160" s="225"/>
      <c r="N160" s="225"/>
      <c r="O160" s="225"/>
      <c r="P160" s="225"/>
      <c r="Q160" s="225"/>
      <c r="R160" s="225"/>
      <c r="S160" s="225"/>
      <c r="T160" s="225"/>
      <c r="U160" s="225"/>
      <c r="V160" s="225"/>
      <c r="W160" s="225"/>
      <c r="X160" s="225"/>
      <c r="Y160" s="225"/>
      <c r="Z160" s="225"/>
      <c r="AA160" s="225"/>
      <c r="AB160" s="226"/>
    </row>
    <row r="161" spans="2:28" ht="26.25" customHeight="1" x14ac:dyDescent="0.25">
      <c r="B161" s="215"/>
      <c r="C161" s="215"/>
      <c r="D161" s="215"/>
      <c r="E161" s="216"/>
      <c r="F161" s="215"/>
      <c r="G161" s="215"/>
      <c r="H161" s="215"/>
      <c r="I161" s="215"/>
      <c r="J161" s="215"/>
      <c r="K161" s="204"/>
      <c r="L161" s="204"/>
      <c r="M161" s="204"/>
      <c r="N161" s="204"/>
      <c r="O161" s="204"/>
      <c r="P161" s="204"/>
      <c r="Q161" s="204"/>
      <c r="R161" s="204"/>
      <c r="S161" s="204"/>
      <c r="T161" s="204"/>
      <c r="U161" s="204"/>
      <c r="V161" s="204"/>
      <c r="W161" s="204"/>
      <c r="X161" s="204"/>
      <c r="Y161" s="204"/>
      <c r="Z161" s="204"/>
      <c r="AA161" s="204"/>
      <c r="AB161" s="206"/>
    </row>
    <row r="162" spans="2:28" ht="26.25" customHeight="1" x14ac:dyDescent="0.25">
      <c r="B162" s="217"/>
      <c r="C162" s="217"/>
      <c r="D162" s="217"/>
      <c r="E162" s="218"/>
      <c r="F162" s="217"/>
      <c r="G162" s="217"/>
      <c r="H162" s="217"/>
      <c r="I162" s="217"/>
      <c r="J162" s="217"/>
      <c r="K162" s="208"/>
      <c r="L162" s="208"/>
      <c r="M162" s="208"/>
      <c r="N162" s="208"/>
      <c r="O162" s="208"/>
      <c r="P162" s="208"/>
      <c r="Q162" s="208"/>
      <c r="R162" s="208"/>
      <c r="S162" s="208"/>
      <c r="T162" s="208"/>
      <c r="U162" s="208"/>
      <c r="V162" s="208"/>
      <c r="W162" s="208"/>
      <c r="X162" s="208"/>
      <c r="Y162" s="208"/>
      <c r="Z162" s="208"/>
      <c r="AA162" s="208"/>
      <c r="AB162" s="210"/>
    </row>
    <row r="163" spans="2:28" ht="26.25" customHeight="1" thickBot="1" x14ac:dyDescent="0.3">
      <c r="B163" s="211"/>
      <c r="C163" s="211"/>
      <c r="D163" s="211"/>
      <c r="E163" s="212"/>
      <c r="F163" s="211"/>
      <c r="G163" s="211"/>
      <c r="H163" s="211"/>
      <c r="I163" s="211"/>
      <c r="J163" s="211"/>
      <c r="K163" s="213"/>
      <c r="L163" s="213"/>
      <c r="M163" s="213"/>
      <c r="N163" s="213"/>
      <c r="O163" s="213"/>
      <c r="P163" s="213"/>
      <c r="Q163" s="213"/>
      <c r="R163" s="213"/>
      <c r="S163" s="213"/>
      <c r="T163" s="213"/>
      <c r="U163" s="213"/>
      <c r="V163" s="213"/>
      <c r="W163" s="213"/>
      <c r="X163" s="213"/>
      <c r="Y163" s="213"/>
      <c r="Z163" s="213"/>
      <c r="AA163" s="213"/>
      <c r="AB163" s="214"/>
    </row>
    <row r="164" spans="2:28" ht="26.25" customHeight="1" x14ac:dyDescent="0.25">
      <c r="B164" s="219"/>
      <c r="C164" s="219"/>
      <c r="D164" s="219"/>
      <c r="E164" s="220"/>
      <c r="F164" s="219"/>
      <c r="G164" s="219"/>
      <c r="H164" s="219"/>
      <c r="I164" s="219"/>
      <c r="J164" s="219"/>
      <c r="K164" s="221"/>
      <c r="L164" s="227"/>
      <c r="M164" s="221"/>
      <c r="N164" s="221"/>
      <c r="O164" s="221"/>
      <c r="P164" s="221"/>
      <c r="Q164" s="221"/>
      <c r="R164" s="221"/>
      <c r="S164" s="221"/>
      <c r="T164" s="221"/>
      <c r="U164" s="221"/>
      <c r="V164" s="221"/>
      <c r="W164" s="221"/>
      <c r="X164" s="221"/>
      <c r="Y164" s="221"/>
      <c r="Z164" s="221"/>
      <c r="AA164" s="221"/>
      <c r="AB164" s="222"/>
    </row>
    <row r="165" spans="2:28" ht="26.25" customHeight="1" x14ac:dyDescent="0.25">
      <c r="B165" s="217"/>
      <c r="C165" s="217"/>
      <c r="D165" s="217"/>
      <c r="E165" s="218"/>
      <c r="F165" s="217"/>
      <c r="G165" s="217"/>
      <c r="H165" s="217"/>
      <c r="I165" s="217"/>
      <c r="J165" s="217"/>
      <c r="K165" s="208"/>
      <c r="L165" s="228"/>
      <c r="M165" s="208"/>
      <c r="N165" s="208"/>
      <c r="O165" s="208"/>
      <c r="P165" s="208"/>
      <c r="Q165" s="208"/>
      <c r="R165" s="208"/>
      <c r="S165" s="208"/>
      <c r="T165" s="208"/>
      <c r="U165" s="208"/>
      <c r="V165" s="208"/>
      <c r="W165" s="208"/>
      <c r="X165" s="208"/>
      <c r="Y165" s="208"/>
      <c r="Z165" s="208"/>
      <c r="AA165" s="208"/>
      <c r="AB165" s="210"/>
    </row>
    <row r="166" spans="2:28" ht="26.25" customHeight="1" thickBot="1" x14ac:dyDescent="0.3">
      <c r="B166" s="223"/>
      <c r="C166" s="223"/>
      <c r="D166" s="223"/>
      <c r="E166" s="224"/>
      <c r="F166" s="223"/>
      <c r="G166" s="223"/>
      <c r="H166" s="223"/>
      <c r="I166" s="223"/>
      <c r="J166" s="223"/>
      <c r="K166" s="225"/>
      <c r="L166" s="229"/>
      <c r="M166" s="225"/>
      <c r="N166" s="225"/>
      <c r="O166" s="225"/>
      <c r="P166" s="225"/>
      <c r="Q166" s="225"/>
      <c r="R166" s="225"/>
      <c r="S166" s="225"/>
      <c r="T166" s="225"/>
      <c r="U166" s="225"/>
      <c r="V166" s="225"/>
      <c r="W166" s="225"/>
      <c r="X166" s="225"/>
      <c r="Y166" s="225"/>
      <c r="Z166" s="225"/>
      <c r="AA166" s="225"/>
      <c r="AB166" s="226"/>
    </row>
    <row r="167" spans="2:28" ht="26.25" customHeight="1" x14ac:dyDescent="0.25">
      <c r="B167" s="215"/>
      <c r="C167" s="215"/>
      <c r="D167" s="215"/>
      <c r="E167" s="216"/>
      <c r="F167" s="215"/>
      <c r="G167" s="215"/>
      <c r="H167" s="215"/>
      <c r="I167" s="215"/>
      <c r="J167" s="215"/>
      <c r="K167" s="204"/>
      <c r="L167" s="230"/>
      <c r="M167" s="204"/>
      <c r="N167" s="204"/>
      <c r="O167" s="204"/>
      <c r="P167" s="204"/>
      <c r="Q167" s="204"/>
      <c r="R167" s="204"/>
      <c r="S167" s="204"/>
      <c r="T167" s="204"/>
      <c r="U167" s="204"/>
      <c r="V167" s="204"/>
      <c r="W167" s="204"/>
      <c r="X167" s="204"/>
      <c r="Y167" s="204"/>
      <c r="Z167" s="204"/>
      <c r="AA167" s="204"/>
      <c r="AB167" s="206"/>
    </row>
    <row r="168" spans="2:28" ht="26.25" customHeight="1" x14ac:dyDescent="0.25">
      <c r="B168" s="217"/>
      <c r="C168" s="217"/>
      <c r="D168" s="217"/>
      <c r="E168" s="218"/>
      <c r="F168" s="217"/>
      <c r="G168" s="217"/>
      <c r="H168" s="217"/>
      <c r="I168" s="217"/>
      <c r="J168" s="217"/>
      <c r="K168" s="208"/>
      <c r="L168" s="228"/>
      <c r="M168" s="208"/>
      <c r="N168" s="208"/>
      <c r="O168" s="208"/>
      <c r="P168" s="208"/>
      <c r="Q168" s="208"/>
      <c r="R168" s="208"/>
      <c r="S168" s="208"/>
      <c r="T168" s="208"/>
      <c r="U168" s="208"/>
      <c r="V168" s="208"/>
      <c r="W168" s="208"/>
      <c r="X168" s="208"/>
      <c r="Y168" s="208"/>
      <c r="Z168" s="208"/>
      <c r="AA168" s="208"/>
      <c r="AB168" s="210"/>
    </row>
    <row r="169" spans="2:28" ht="26.25" customHeight="1" thickBot="1" x14ac:dyDescent="0.3">
      <c r="B169" s="211"/>
      <c r="C169" s="211"/>
      <c r="D169" s="211"/>
      <c r="E169" s="212"/>
      <c r="F169" s="211"/>
      <c r="G169" s="211"/>
      <c r="H169" s="211"/>
      <c r="I169" s="211"/>
      <c r="J169" s="211"/>
      <c r="K169" s="213"/>
      <c r="L169" s="231"/>
      <c r="M169" s="213"/>
      <c r="N169" s="213"/>
      <c r="O169" s="213"/>
      <c r="P169" s="213"/>
      <c r="Q169" s="213"/>
      <c r="R169" s="213"/>
      <c r="S169" s="213"/>
      <c r="T169" s="213"/>
      <c r="U169" s="213"/>
      <c r="V169" s="213"/>
      <c r="W169" s="213"/>
      <c r="X169" s="213"/>
      <c r="Y169" s="213"/>
      <c r="Z169" s="213"/>
      <c r="AA169" s="213"/>
      <c r="AB169" s="214"/>
    </row>
    <row r="170" spans="2:28" ht="26.25" customHeight="1" x14ac:dyDescent="0.25">
      <c r="B170" s="219"/>
      <c r="C170" s="219"/>
      <c r="D170" s="219"/>
      <c r="E170" s="220"/>
      <c r="F170" s="219"/>
      <c r="G170" s="219"/>
      <c r="H170" s="219"/>
      <c r="I170" s="219"/>
      <c r="J170" s="219"/>
      <c r="K170" s="221"/>
      <c r="L170" s="227"/>
      <c r="M170" s="221"/>
      <c r="N170" s="221"/>
      <c r="O170" s="221"/>
      <c r="P170" s="221"/>
      <c r="Q170" s="221"/>
      <c r="R170" s="221"/>
      <c r="S170" s="221"/>
      <c r="T170" s="221"/>
      <c r="U170" s="221"/>
      <c r="V170" s="221"/>
      <c r="W170" s="221"/>
      <c r="X170" s="221"/>
      <c r="Y170" s="221"/>
      <c r="Z170" s="221"/>
      <c r="AA170" s="221"/>
      <c r="AB170" s="222"/>
    </row>
    <row r="171" spans="2:28" ht="26.25" customHeight="1" x14ac:dyDescent="0.25">
      <c r="B171" s="217"/>
      <c r="C171" s="217"/>
      <c r="D171" s="217"/>
      <c r="E171" s="218"/>
      <c r="F171" s="217"/>
      <c r="G171" s="217"/>
      <c r="H171" s="217"/>
      <c r="I171" s="217"/>
      <c r="J171" s="217"/>
      <c r="K171" s="208"/>
      <c r="L171" s="228"/>
      <c r="M171" s="208"/>
      <c r="N171" s="208"/>
      <c r="O171" s="208"/>
      <c r="P171" s="208"/>
      <c r="Q171" s="208"/>
      <c r="R171" s="208"/>
      <c r="S171" s="208"/>
      <c r="T171" s="208"/>
      <c r="U171" s="208"/>
      <c r="V171" s="208"/>
      <c r="W171" s="208"/>
      <c r="X171" s="208"/>
      <c r="Y171" s="208"/>
      <c r="Z171" s="208"/>
      <c r="AA171" s="208"/>
      <c r="AB171" s="210"/>
    </row>
    <row r="172" spans="2:28" ht="26.25" customHeight="1" thickBot="1" x14ac:dyDescent="0.3">
      <c r="B172" s="223"/>
      <c r="C172" s="223"/>
      <c r="D172" s="223"/>
      <c r="E172" s="224"/>
      <c r="F172" s="223"/>
      <c r="G172" s="223"/>
      <c r="H172" s="223"/>
      <c r="I172" s="223"/>
      <c r="J172" s="223"/>
      <c r="K172" s="225"/>
      <c r="L172" s="229"/>
      <c r="M172" s="225"/>
      <c r="N172" s="225"/>
      <c r="O172" s="225"/>
      <c r="P172" s="225"/>
      <c r="Q172" s="225"/>
      <c r="R172" s="225"/>
      <c r="S172" s="225"/>
      <c r="T172" s="225"/>
      <c r="U172" s="225"/>
      <c r="V172" s="225"/>
      <c r="W172" s="225"/>
      <c r="X172" s="225"/>
      <c r="Y172" s="225"/>
      <c r="Z172" s="225"/>
      <c r="AA172" s="225"/>
      <c r="AB172" s="226"/>
    </row>
    <row r="173" spans="2:28" ht="26.25" customHeight="1" x14ac:dyDescent="0.25">
      <c r="B173" s="215"/>
      <c r="C173" s="215"/>
      <c r="D173" s="215"/>
      <c r="E173" s="216"/>
      <c r="F173" s="215"/>
      <c r="G173" s="215"/>
      <c r="H173" s="215"/>
      <c r="I173" s="215"/>
      <c r="J173" s="215"/>
      <c r="K173" s="204"/>
      <c r="L173" s="204"/>
      <c r="M173" s="204"/>
      <c r="N173" s="204"/>
      <c r="O173" s="204"/>
      <c r="P173" s="204"/>
      <c r="Q173" s="204"/>
      <c r="R173" s="204"/>
      <c r="S173" s="204"/>
      <c r="T173" s="204"/>
      <c r="U173" s="204"/>
      <c r="V173" s="204"/>
      <c r="W173" s="204"/>
      <c r="X173" s="204"/>
      <c r="Y173" s="204"/>
      <c r="Z173" s="204"/>
      <c r="AA173" s="204"/>
      <c r="AB173" s="206"/>
    </row>
    <row r="174" spans="2:28" ht="26.25" customHeight="1" x14ac:dyDescent="0.25">
      <c r="B174" s="217"/>
      <c r="C174" s="217"/>
      <c r="D174" s="217"/>
      <c r="E174" s="218"/>
      <c r="F174" s="217"/>
      <c r="G174" s="217"/>
      <c r="H174" s="217"/>
      <c r="I174" s="217"/>
      <c r="J174" s="217"/>
      <c r="K174" s="208"/>
      <c r="L174" s="208"/>
      <c r="M174" s="208"/>
      <c r="N174" s="208"/>
      <c r="O174" s="208"/>
      <c r="P174" s="208"/>
      <c r="Q174" s="208"/>
      <c r="R174" s="208"/>
      <c r="S174" s="208"/>
      <c r="T174" s="208"/>
      <c r="U174" s="208"/>
      <c r="V174" s="208"/>
      <c r="W174" s="208"/>
      <c r="X174" s="208"/>
      <c r="Y174" s="208"/>
      <c r="Z174" s="208"/>
      <c r="AA174" s="208"/>
      <c r="AB174" s="210"/>
    </row>
    <row r="175" spans="2:28" ht="26.25" customHeight="1" thickBot="1" x14ac:dyDescent="0.3">
      <c r="B175" s="211"/>
      <c r="C175" s="211"/>
      <c r="D175" s="211"/>
      <c r="E175" s="212"/>
      <c r="F175" s="211"/>
      <c r="G175" s="211"/>
      <c r="H175" s="211"/>
      <c r="I175" s="211"/>
      <c r="J175" s="211"/>
      <c r="K175" s="213"/>
      <c r="L175" s="213"/>
      <c r="M175" s="213"/>
      <c r="N175" s="213"/>
      <c r="O175" s="213"/>
      <c r="P175" s="213"/>
      <c r="Q175" s="213"/>
      <c r="R175" s="213"/>
      <c r="S175" s="213"/>
      <c r="T175" s="213"/>
      <c r="U175" s="213"/>
      <c r="V175" s="213"/>
      <c r="W175" s="213"/>
      <c r="X175" s="213"/>
      <c r="Y175" s="213"/>
      <c r="Z175" s="213"/>
      <c r="AA175" s="213"/>
      <c r="AB175" s="214"/>
    </row>
    <row r="176" spans="2:28" ht="26.25" customHeight="1" x14ac:dyDescent="0.25">
      <c r="B176" s="219"/>
      <c r="C176" s="219"/>
      <c r="D176" s="219"/>
      <c r="E176" s="220"/>
      <c r="F176" s="219"/>
      <c r="G176" s="219"/>
      <c r="H176" s="219"/>
      <c r="I176" s="219"/>
      <c r="J176" s="219"/>
      <c r="K176" s="241"/>
      <c r="L176" s="241"/>
      <c r="M176" s="221"/>
      <c r="N176" s="221"/>
      <c r="O176" s="221"/>
      <c r="P176" s="221"/>
      <c r="Q176" s="221"/>
      <c r="R176" s="221"/>
      <c r="S176" s="221"/>
      <c r="T176" s="221"/>
      <c r="U176" s="221"/>
      <c r="V176" s="221"/>
      <c r="W176" s="221"/>
      <c r="X176" s="221"/>
      <c r="Y176" s="221"/>
      <c r="Z176" s="221"/>
      <c r="AA176" s="221"/>
      <c r="AB176" s="222"/>
    </row>
    <row r="177" spans="2:28" ht="26.25" customHeight="1" x14ac:dyDescent="0.25">
      <c r="B177" s="217"/>
      <c r="C177" s="217"/>
      <c r="D177" s="217"/>
      <c r="E177" s="218"/>
      <c r="F177" s="217"/>
      <c r="G177" s="217"/>
      <c r="H177" s="217"/>
      <c r="I177" s="217"/>
      <c r="J177" s="217"/>
      <c r="K177" s="235"/>
      <c r="L177" s="235"/>
      <c r="M177" s="208"/>
      <c r="N177" s="208"/>
      <c r="O177" s="208"/>
      <c r="P177" s="208"/>
      <c r="Q177" s="208"/>
      <c r="R177" s="208"/>
      <c r="S177" s="208"/>
      <c r="T177" s="208"/>
      <c r="U177" s="208"/>
      <c r="V177" s="208"/>
      <c r="W177" s="208"/>
      <c r="X177" s="208"/>
      <c r="Y177" s="208"/>
      <c r="Z177" s="208"/>
      <c r="AA177" s="208"/>
      <c r="AB177" s="210"/>
    </row>
    <row r="178" spans="2:28" ht="26.25" customHeight="1" thickBot="1" x14ac:dyDescent="0.3">
      <c r="B178" s="223"/>
      <c r="C178" s="223"/>
      <c r="D178" s="223"/>
      <c r="E178" s="224"/>
      <c r="F178" s="223"/>
      <c r="G178" s="223"/>
      <c r="H178" s="223"/>
      <c r="I178" s="223"/>
      <c r="J178" s="223"/>
      <c r="K178" s="244"/>
      <c r="L178" s="244"/>
      <c r="M178" s="225"/>
      <c r="N178" s="275"/>
      <c r="O178" s="275"/>
      <c r="P178" s="275"/>
      <c r="Q178" s="225"/>
      <c r="R178" s="225"/>
      <c r="S178" s="225"/>
      <c r="T178" s="225"/>
      <c r="U178" s="225"/>
      <c r="V178" s="225"/>
      <c r="W178" s="225"/>
      <c r="X178" s="225"/>
      <c r="Y178" s="275"/>
      <c r="Z178" s="225"/>
      <c r="AA178" s="225"/>
      <c r="AB178" s="249"/>
    </row>
    <row r="179" spans="2:28" ht="26.25" customHeight="1" x14ac:dyDescent="0.25">
      <c r="B179" s="215"/>
      <c r="C179" s="215"/>
      <c r="D179" s="215"/>
      <c r="E179" s="216"/>
      <c r="F179" s="215"/>
      <c r="G179" s="215"/>
      <c r="H179" s="215"/>
      <c r="I179" s="215"/>
      <c r="J179" s="215"/>
      <c r="K179" s="204"/>
      <c r="L179" s="204"/>
      <c r="M179" s="204"/>
      <c r="N179" s="204"/>
      <c r="O179" s="204"/>
      <c r="P179" s="204"/>
      <c r="Q179" s="204"/>
      <c r="R179" s="204"/>
      <c r="S179" s="204"/>
      <c r="T179" s="204"/>
      <c r="U179" s="204"/>
      <c r="V179" s="204"/>
      <c r="W179" s="204"/>
      <c r="X179" s="204"/>
      <c r="Y179" s="204"/>
      <c r="Z179" s="204"/>
      <c r="AA179" s="204"/>
      <c r="AB179" s="206"/>
    </row>
    <row r="180" spans="2:28" ht="26.25" customHeight="1" x14ac:dyDescent="0.25">
      <c r="B180" s="217"/>
      <c r="C180" s="217"/>
      <c r="D180" s="217"/>
      <c r="E180" s="218"/>
      <c r="F180" s="217"/>
      <c r="G180" s="217"/>
      <c r="H180" s="217"/>
      <c r="I180" s="217"/>
      <c r="J180" s="217"/>
      <c r="K180" s="208"/>
      <c r="L180" s="208"/>
      <c r="M180" s="208"/>
      <c r="N180" s="208"/>
      <c r="O180" s="208"/>
      <c r="P180" s="208"/>
      <c r="Q180" s="208"/>
      <c r="R180" s="208"/>
      <c r="S180" s="208"/>
      <c r="T180" s="208"/>
      <c r="U180" s="208"/>
      <c r="V180" s="208"/>
      <c r="W180" s="208"/>
      <c r="X180" s="208"/>
      <c r="Y180" s="208"/>
      <c r="Z180" s="208"/>
      <c r="AA180" s="208"/>
      <c r="AB180" s="210"/>
    </row>
    <row r="181" spans="2:28" ht="26.25" customHeight="1" thickBot="1" x14ac:dyDescent="0.3">
      <c r="B181" s="211"/>
      <c r="C181" s="211"/>
      <c r="D181" s="211"/>
      <c r="E181" s="212"/>
      <c r="F181" s="211"/>
      <c r="G181" s="211"/>
      <c r="H181" s="211"/>
      <c r="I181" s="211"/>
      <c r="J181" s="211"/>
      <c r="K181" s="213"/>
      <c r="L181" s="213"/>
      <c r="M181" s="213"/>
      <c r="N181" s="213"/>
      <c r="O181" s="213"/>
      <c r="P181" s="213"/>
      <c r="Q181" s="213"/>
      <c r="R181" s="213"/>
      <c r="S181" s="213"/>
      <c r="T181" s="213"/>
      <c r="U181" s="213"/>
      <c r="V181" s="213"/>
      <c r="W181" s="213"/>
      <c r="X181" s="213"/>
      <c r="Y181" s="213"/>
      <c r="Z181" s="213"/>
      <c r="AA181" s="213"/>
      <c r="AB181" s="214"/>
    </row>
    <row r="182" spans="2:28" ht="26.25" customHeight="1" x14ac:dyDescent="0.25">
      <c r="B182" s="219"/>
      <c r="C182" s="219"/>
      <c r="D182" s="219"/>
      <c r="E182" s="220"/>
      <c r="F182" s="219"/>
      <c r="G182" s="219"/>
      <c r="H182" s="219"/>
      <c r="I182" s="219"/>
      <c r="J182" s="219"/>
      <c r="K182" s="221"/>
      <c r="L182" s="221"/>
      <c r="M182" s="221"/>
      <c r="N182" s="221"/>
      <c r="O182" s="221"/>
      <c r="P182" s="221"/>
      <c r="Q182" s="221"/>
      <c r="R182" s="221"/>
      <c r="S182" s="221"/>
      <c r="T182" s="221"/>
      <c r="U182" s="221"/>
      <c r="V182" s="221"/>
      <c r="W182" s="221"/>
      <c r="X182" s="221"/>
      <c r="Y182" s="221"/>
      <c r="Z182" s="221"/>
      <c r="AA182" s="221"/>
      <c r="AB182" s="222"/>
    </row>
    <row r="183" spans="2:28" ht="26.25" customHeight="1" x14ac:dyDescent="0.25">
      <c r="B183" s="217"/>
      <c r="C183" s="217"/>
      <c r="D183" s="217"/>
      <c r="E183" s="218"/>
      <c r="F183" s="217"/>
      <c r="G183" s="217"/>
      <c r="H183" s="217"/>
      <c r="I183" s="217"/>
      <c r="J183" s="217"/>
      <c r="K183" s="208"/>
      <c r="L183" s="208"/>
      <c r="M183" s="208"/>
      <c r="N183" s="208"/>
      <c r="O183" s="208"/>
      <c r="P183" s="208"/>
      <c r="Q183" s="208"/>
      <c r="R183" s="208"/>
      <c r="S183" s="208"/>
      <c r="T183" s="208"/>
      <c r="U183" s="208"/>
      <c r="V183" s="208"/>
      <c r="W183" s="208"/>
      <c r="X183" s="208"/>
      <c r="Y183" s="208"/>
      <c r="Z183" s="208"/>
      <c r="AA183" s="208"/>
      <c r="AB183" s="210"/>
    </row>
    <row r="184" spans="2:28" ht="26.25" customHeight="1" thickBot="1" x14ac:dyDescent="0.3">
      <c r="B184" s="223"/>
      <c r="C184" s="223"/>
      <c r="D184" s="223"/>
      <c r="E184" s="224"/>
      <c r="F184" s="223"/>
      <c r="G184" s="223"/>
      <c r="H184" s="223"/>
      <c r="I184" s="223"/>
      <c r="J184" s="223"/>
      <c r="K184" s="225"/>
      <c r="L184" s="225"/>
      <c r="M184" s="225"/>
      <c r="N184" s="225"/>
      <c r="O184" s="225"/>
      <c r="P184" s="225"/>
      <c r="Q184" s="225"/>
      <c r="R184" s="225"/>
      <c r="S184" s="225"/>
      <c r="T184" s="225"/>
      <c r="U184" s="225"/>
      <c r="V184" s="225"/>
      <c r="W184" s="225"/>
      <c r="X184" s="225"/>
      <c r="Y184" s="225"/>
      <c r="Z184" s="225"/>
      <c r="AA184" s="225"/>
      <c r="AB184" s="226"/>
    </row>
    <row r="185" spans="2:28" ht="26.25" customHeight="1" x14ac:dyDescent="0.25">
      <c r="B185" s="215"/>
      <c r="C185" s="215"/>
      <c r="D185" s="215"/>
      <c r="E185" s="216"/>
      <c r="F185" s="215"/>
      <c r="G185" s="215"/>
      <c r="H185" s="215"/>
      <c r="I185" s="215"/>
      <c r="J185" s="215"/>
      <c r="K185" s="204"/>
      <c r="L185" s="204"/>
      <c r="M185" s="204"/>
      <c r="N185" s="204"/>
      <c r="O185" s="204"/>
      <c r="P185" s="204"/>
      <c r="Q185" s="204"/>
      <c r="R185" s="204"/>
      <c r="S185" s="204"/>
      <c r="T185" s="204"/>
      <c r="U185" s="204"/>
      <c r="V185" s="204"/>
      <c r="W185" s="204"/>
      <c r="X185" s="204"/>
      <c r="Y185" s="204"/>
      <c r="Z185" s="204"/>
      <c r="AA185" s="204"/>
      <c r="AB185" s="206"/>
    </row>
    <row r="186" spans="2:28" ht="26.25" customHeight="1" x14ac:dyDescent="0.25">
      <c r="B186" s="217"/>
      <c r="C186" s="217"/>
      <c r="D186" s="217"/>
      <c r="E186" s="218"/>
      <c r="F186" s="217"/>
      <c r="G186" s="217"/>
      <c r="H186" s="217"/>
      <c r="I186" s="217"/>
      <c r="J186" s="217"/>
      <c r="K186" s="208"/>
      <c r="L186" s="208"/>
      <c r="M186" s="208"/>
      <c r="N186" s="208"/>
      <c r="O186" s="208"/>
      <c r="P186" s="208"/>
      <c r="Q186" s="208"/>
      <c r="R186" s="208"/>
      <c r="S186" s="208"/>
      <c r="T186" s="208"/>
      <c r="U186" s="208"/>
      <c r="V186" s="208"/>
      <c r="W186" s="208"/>
      <c r="X186" s="208"/>
      <c r="Y186" s="208"/>
      <c r="Z186" s="208"/>
      <c r="AA186" s="208"/>
      <c r="AB186" s="210"/>
    </row>
    <row r="187" spans="2:28" ht="26.25" customHeight="1" thickBot="1" x14ac:dyDescent="0.3">
      <c r="B187" s="211"/>
      <c r="C187" s="211"/>
      <c r="D187" s="211"/>
      <c r="E187" s="212"/>
      <c r="F187" s="211"/>
      <c r="G187" s="211"/>
      <c r="H187" s="211"/>
      <c r="I187" s="211"/>
      <c r="J187" s="211"/>
      <c r="K187" s="213"/>
      <c r="L187" s="213"/>
      <c r="M187" s="213"/>
      <c r="N187" s="213"/>
      <c r="O187" s="213"/>
      <c r="P187" s="213"/>
      <c r="Q187" s="213"/>
      <c r="R187" s="213"/>
      <c r="S187" s="213"/>
      <c r="T187" s="213"/>
      <c r="U187" s="213"/>
      <c r="V187" s="213"/>
      <c r="W187" s="213"/>
      <c r="X187" s="213"/>
      <c r="Y187" s="213"/>
      <c r="Z187" s="213"/>
      <c r="AA187" s="213"/>
      <c r="AB187" s="214"/>
    </row>
    <row r="188" spans="2:28" ht="26.25" customHeight="1" x14ac:dyDescent="0.25">
      <c r="B188" s="219"/>
      <c r="C188" s="219"/>
      <c r="D188" s="219"/>
      <c r="E188" s="220"/>
      <c r="F188" s="219"/>
      <c r="G188" s="219"/>
      <c r="H188" s="219"/>
      <c r="I188" s="219"/>
      <c r="J188" s="219"/>
      <c r="K188" s="221"/>
      <c r="L188" s="221"/>
      <c r="M188" s="221"/>
      <c r="N188" s="221"/>
      <c r="O188" s="221"/>
      <c r="P188" s="221"/>
      <c r="Q188" s="221"/>
      <c r="R188" s="221"/>
      <c r="S188" s="221"/>
      <c r="T188" s="221"/>
      <c r="U188" s="221"/>
      <c r="V188" s="221"/>
      <c r="W188" s="221"/>
      <c r="X188" s="221"/>
      <c r="Y188" s="221"/>
      <c r="Z188" s="221"/>
      <c r="AA188" s="221"/>
      <c r="AB188" s="222"/>
    </row>
    <row r="189" spans="2:28" ht="26.25" customHeight="1" x14ac:dyDescent="0.25">
      <c r="B189" s="217"/>
      <c r="C189" s="217"/>
      <c r="D189" s="217"/>
      <c r="E189" s="218"/>
      <c r="F189" s="217"/>
      <c r="G189" s="217"/>
      <c r="H189" s="217"/>
      <c r="I189" s="217"/>
      <c r="J189" s="217"/>
      <c r="K189" s="208"/>
      <c r="L189" s="208"/>
      <c r="M189" s="208"/>
      <c r="N189" s="208"/>
      <c r="O189" s="208"/>
      <c r="P189" s="208"/>
      <c r="Q189" s="208"/>
      <c r="R189" s="208"/>
      <c r="S189" s="208"/>
      <c r="T189" s="208"/>
      <c r="U189" s="208"/>
      <c r="V189" s="208"/>
      <c r="W189" s="208"/>
      <c r="X189" s="208"/>
      <c r="Y189" s="208"/>
      <c r="Z189" s="208"/>
      <c r="AA189" s="208"/>
      <c r="AB189" s="210"/>
    </row>
    <row r="190" spans="2:28" ht="26.25" customHeight="1" thickBot="1" x14ac:dyDescent="0.3">
      <c r="B190" s="223"/>
      <c r="C190" s="223"/>
      <c r="D190" s="223"/>
      <c r="E190" s="224"/>
      <c r="F190" s="223"/>
      <c r="G190" s="223"/>
      <c r="H190" s="223"/>
      <c r="I190" s="223"/>
      <c r="J190" s="223"/>
      <c r="K190" s="225"/>
      <c r="L190" s="225"/>
      <c r="M190" s="225"/>
      <c r="N190" s="225"/>
      <c r="O190" s="225"/>
      <c r="P190" s="225"/>
      <c r="Q190" s="225"/>
      <c r="R190" s="225"/>
      <c r="S190" s="225"/>
      <c r="T190" s="225"/>
      <c r="U190" s="225"/>
      <c r="V190" s="225"/>
      <c r="W190" s="225"/>
      <c r="X190" s="225"/>
      <c r="Y190" s="225"/>
      <c r="Z190" s="225"/>
      <c r="AA190" s="225"/>
      <c r="AB190" s="226"/>
    </row>
    <row r="191" spans="2:28" ht="26.25" customHeight="1" x14ac:dyDescent="0.25">
      <c r="B191" s="215"/>
      <c r="C191" s="215"/>
      <c r="D191" s="215"/>
      <c r="E191" s="216"/>
      <c r="F191" s="215"/>
      <c r="G191" s="215"/>
      <c r="H191" s="215"/>
      <c r="I191" s="215"/>
      <c r="J191" s="215"/>
      <c r="K191" s="204"/>
      <c r="L191" s="204"/>
      <c r="M191" s="204"/>
      <c r="N191" s="204"/>
      <c r="O191" s="204"/>
      <c r="P191" s="204"/>
      <c r="Q191" s="204"/>
      <c r="R191" s="204"/>
      <c r="S191" s="204"/>
      <c r="T191" s="204"/>
      <c r="U191" s="204"/>
      <c r="V191" s="204"/>
      <c r="W191" s="204"/>
      <c r="X191" s="204"/>
      <c r="Y191" s="204"/>
      <c r="Z191" s="204"/>
      <c r="AA191" s="204"/>
      <c r="AB191" s="206"/>
    </row>
    <row r="192" spans="2:28" ht="26.25" customHeight="1" x14ac:dyDescent="0.25">
      <c r="B192" s="217"/>
      <c r="C192" s="217"/>
      <c r="D192" s="217"/>
      <c r="E192" s="218"/>
      <c r="F192" s="217"/>
      <c r="G192" s="217"/>
      <c r="H192" s="217"/>
      <c r="I192" s="217"/>
      <c r="J192" s="217"/>
      <c r="K192" s="208"/>
      <c r="L192" s="208"/>
      <c r="M192" s="208"/>
      <c r="N192" s="208"/>
      <c r="O192" s="208"/>
      <c r="P192" s="208"/>
      <c r="Q192" s="208"/>
      <c r="R192" s="208"/>
      <c r="S192" s="208"/>
      <c r="T192" s="208"/>
      <c r="U192" s="208"/>
      <c r="V192" s="208"/>
      <c r="W192" s="208"/>
      <c r="X192" s="208"/>
      <c r="Y192" s="208"/>
      <c r="Z192" s="208"/>
      <c r="AA192" s="208"/>
      <c r="AB192" s="210"/>
    </row>
    <row r="193" spans="2:28" ht="26.25" customHeight="1" thickBot="1" x14ac:dyDescent="0.3">
      <c r="B193" s="211"/>
      <c r="C193" s="211"/>
      <c r="D193" s="211"/>
      <c r="E193" s="212"/>
      <c r="F193" s="211"/>
      <c r="G193" s="211"/>
      <c r="H193" s="211"/>
      <c r="I193" s="211"/>
      <c r="J193" s="211"/>
      <c r="K193" s="213"/>
      <c r="L193" s="213"/>
      <c r="M193" s="213"/>
      <c r="N193" s="213"/>
      <c r="O193" s="213"/>
      <c r="P193" s="213"/>
      <c r="Q193" s="213"/>
      <c r="R193" s="213"/>
      <c r="S193" s="213"/>
      <c r="T193" s="213"/>
      <c r="U193" s="213"/>
      <c r="V193" s="213"/>
      <c r="W193" s="213"/>
      <c r="X193" s="213"/>
      <c r="Y193" s="213"/>
      <c r="Z193" s="213"/>
      <c r="AA193" s="213"/>
      <c r="AB193" s="214"/>
    </row>
    <row r="194" spans="2:28" ht="26.25" customHeight="1" x14ac:dyDescent="0.25">
      <c r="B194" s="219"/>
      <c r="C194" s="219"/>
      <c r="D194" s="219"/>
      <c r="E194" s="220"/>
      <c r="F194" s="219"/>
      <c r="G194" s="219"/>
      <c r="H194" s="219"/>
      <c r="I194" s="219"/>
      <c r="J194" s="219"/>
      <c r="K194" s="221"/>
      <c r="L194" s="221"/>
      <c r="M194" s="221"/>
      <c r="N194" s="221"/>
      <c r="O194" s="221"/>
      <c r="P194" s="221"/>
      <c r="Q194" s="221"/>
      <c r="R194" s="221"/>
      <c r="S194" s="221"/>
      <c r="T194" s="221"/>
      <c r="U194" s="221"/>
      <c r="V194" s="221"/>
      <c r="W194" s="221"/>
      <c r="X194" s="221"/>
      <c r="Y194" s="221"/>
      <c r="Z194" s="221"/>
      <c r="AA194" s="221"/>
      <c r="AB194" s="222"/>
    </row>
    <row r="195" spans="2:28" ht="26.25" customHeight="1" x14ac:dyDescent="0.25">
      <c r="B195" s="217"/>
      <c r="C195" s="217"/>
      <c r="D195" s="217"/>
      <c r="E195" s="218"/>
      <c r="F195" s="217"/>
      <c r="G195" s="217"/>
      <c r="H195" s="217"/>
      <c r="I195" s="217"/>
      <c r="J195" s="217"/>
      <c r="K195" s="208"/>
      <c r="L195" s="208"/>
      <c r="M195" s="208"/>
      <c r="N195" s="208"/>
      <c r="O195" s="208"/>
      <c r="P195" s="208"/>
      <c r="Q195" s="208"/>
      <c r="R195" s="208"/>
      <c r="S195" s="208"/>
      <c r="T195" s="208"/>
      <c r="U195" s="208"/>
      <c r="V195" s="208"/>
      <c r="W195" s="208"/>
      <c r="X195" s="208"/>
      <c r="Y195" s="208"/>
      <c r="Z195" s="208"/>
      <c r="AA195" s="208"/>
      <c r="AB195" s="210"/>
    </row>
    <row r="196" spans="2:28" ht="26.25" customHeight="1" thickBot="1" x14ac:dyDescent="0.3">
      <c r="B196" s="223"/>
      <c r="C196" s="223"/>
      <c r="D196" s="223"/>
      <c r="E196" s="224"/>
      <c r="F196" s="223"/>
      <c r="G196" s="223"/>
      <c r="H196" s="223"/>
      <c r="I196" s="223"/>
      <c r="J196" s="223"/>
      <c r="K196" s="225"/>
      <c r="L196" s="225"/>
      <c r="M196" s="225"/>
      <c r="N196" s="275"/>
      <c r="O196" s="275"/>
      <c r="P196" s="275"/>
      <c r="Q196" s="275"/>
      <c r="R196" s="275"/>
      <c r="S196" s="275"/>
      <c r="T196" s="275"/>
      <c r="U196" s="275"/>
      <c r="V196" s="275"/>
      <c r="W196" s="275"/>
      <c r="X196" s="275"/>
      <c r="Y196" s="275"/>
      <c r="Z196" s="275"/>
      <c r="AA196" s="275"/>
      <c r="AB196" s="249"/>
    </row>
    <row r="197" spans="2:28" ht="26.25" customHeight="1" x14ac:dyDescent="0.25">
      <c r="B197" s="215"/>
      <c r="C197" s="215"/>
      <c r="D197" s="215"/>
      <c r="E197" s="216"/>
      <c r="F197" s="215"/>
      <c r="G197" s="215"/>
      <c r="H197" s="215"/>
      <c r="I197" s="215"/>
      <c r="J197" s="215"/>
      <c r="K197" s="204"/>
      <c r="L197" s="204"/>
      <c r="M197" s="204"/>
      <c r="N197" s="258"/>
      <c r="O197" s="258"/>
      <c r="P197" s="258"/>
      <c r="Q197" s="258"/>
      <c r="R197" s="258"/>
      <c r="S197" s="258"/>
      <c r="T197" s="258"/>
      <c r="U197" s="258"/>
      <c r="V197" s="258"/>
      <c r="W197" s="258"/>
      <c r="X197" s="258"/>
      <c r="Y197" s="258"/>
      <c r="Z197" s="258"/>
      <c r="AA197" s="258"/>
      <c r="AB197" s="250"/>
    </row>
    <row r="198" spans="2:28" ht="26.25" customHeight="1" x14ac:dyDescent="0.25">
      <c r="B198" s="217"/>
      <c r="C198" s="217"/>
      <c r="D198" s="217"/>
      <c r="E198" s="218"/>
      <c r="F198" s="217"/>
      <c r="G198" s="217"/>
      <c r="H198" s="217"/>
      <c r="I198" s="217"/>
      <c r="J198" s="217"/>
      <c r="K198" s="208"/>
      <c r="L198" s="208"/>
      <c r="M198" s="208"/>
      <c r="N198" s="259"/>
      <c r="O198" s="259"/>
      <c r="P198" s="259"/>
      <c r="Q198" s="259"/>
      <c r="R198" s="259"/>
      <c r="S198" s="259"/>
      <c r="T198" s="259"/>
      <c r="U198" s="259"/>
      <c r="V198" s="259"/>
      <c r="W198" s="259"/>
      <c r="X198" s="259"/>
      <c r="Y198" s="259"/>
      <c r="Z198" s="259"/>
      <c r="AA198" s="259"/>
      <c r="AB198" s="251"/>
    </row>
    <row r="199" spans="2:28" ht="26.25" customHeight="1" thickBot="1" x14ac:dyDescent="0.3">
      <c r="B199" s="211"/>
      <c r="C199" s="211"/>
      <c r="D199" s="211"/>
      <c r="E199" s="212"/>
      <c r="F199" s="211"/>
      <c r="G199" s="211"/>
      <c r="H199" s="211"/>
      <c r="I199" s="211"/>
      <c r="J199" s="211"/>
      <c r="K199" s="213"/>
      <c r="L199" s="213"/>
      <c r="M199" s="213"/>
      <c r="N199" s="276"/>
      <c r="O199" s="276"/>
      <c r="P199" s="276"/>
      <c r="Q199" s="276"/>
      <c r="R199" s="276"/>
      <c r="S199" s="276"/>
      <c r="T199" s="276"/>
      <c r="U199" s="276"/>
      <c r="V199" s="276"/>
      <c r="W199" s="276"/>
      <c r="X199" s="276"/>
      <c r="Y199" s="276"/>
      <c r="Z199" s="276"/>
      <c r="AA199" s="276"/>
      <c r="AB199" s="253"/>
    </row>
    <row r="200" spans="2:28" ht="26.25" customHeight="1" x14ac:dyDescent="0.25">
      <c r="B200" s="219"/>
      <c r="C200" s="219"/>
      <c r="D200" s="219"/>
      <c r="E200" s="220"/>
      <c r="F200" s="219"/>
      <c r="G200" s="219"/>
      <c r="H200" s="219"/>
      <c r="I200" s="219"/>
      <c r="J200" s="219"/>
      <c r="K200" s="221"/>
      <c r="L200" s="221"/>
      <c r="M200" s="221"/>
      <c r="N200" s="277"/>
      <c r="O200" s="277"/>
      <c r="P200" s="277"/>
      <c r="Q200" s="277"/>
      <c r="R200" s="277"/>
      <c r="S200" s="277"/>
      <c r="T200" s="277"/>
      <c r="U200" s="277"/>
      <c r="V200" s="277"/>
      <c r="W200" s="277"/>
      <c r="X200" s="277"/>
      <c r="Y200" s="277"/>
      <c r="Z200" s="277"/>
      <c r="AA200" s="277"/>
      <c r="AB200" s="255"/>
    </row>
    <row r="201" spans="2:28" ht="26.25" customHeight="1" x14ac:dyDescent="0.25">
      <c r="B201" s="217"/>
      <c r="C201" s="217"/>
      <c r="D201" s="217"/>
      <c r="E201" s="218"/>
      <c r="F201" s="217"/>
      <c r="G201" s="217"/>
      <c r="H201" s="217"/>
      <c r="I201" s="217"/>
      <c r="J201" s="217"/>
      <c r="K201" s="208"/>
      <c r="L201" s="208"/>
      <c r="M201" s="208"/>
      <c r="N201" s="259"/>
      <c r="O201" s="259"/>
      <c r="P201" s="259"/>
      <c r="Q201" s="259"/>
      <c r="R201" s="259"/>
      <c r="S201" s="259"/>
      <c r="T201" s="259"/>
      <c r="U201" s="259"/>
      <c r="V201" s="259"/>
      <c r="W201" s="259"/>
      <c r="X201" s="259"/>
      <c r="Y201" s="259"/>
      <c r="Z201" s="259"/>
      <c r="AA201" s="259"/>
      <c r="AB201" s="251"/>
    </row>
    <row r="202" spans="2:28" ht="26.25" customHeight="1" thickBot="1" x14ac:dyDescent="0.3">
      <c r="B202" s="223"/>
      <c r="C202" s="223"/>
      <c r="D202" s="223"/>
      <c r="E202" s="224"/>
      <c r="F202" s="223"/>
      <c r="G202" s="223"/>
      <c r="H202" s="223"/>
      <c r="I202" s="223"/>
      <c r="J202" s="223"/>
      <c r="K202" s="225"/>
      <c r="L202" s="225"/>
      <c r="M202" s="225"/>
      <c r="N202" s="275"/>
      <c r="O202" s="275"/>
      <c r="P202" s="275"/>
      <c r="Q202" s="275"/>
      <c r="R202" s="275"/>
      <c r="S202" s="275"/>
      <c r="T202" s="275"/>
      <c r="U202" s="275"/>
      <c r="V202" s="275"/>
      <c r="W202" s="275"/>
      <c r="X202" s="275"/>
      <c r="Y202" s="275"/>
      <c r="Z202" s="275"/>
      <c r="AA202" s="275"/>
      <c r="AB202" s="249"/>
    </row>
    <row r="203" spans="2:28" ht="26.25" customHeight="1" x14ac:dyDescent="0.25">
      <c r="B203" s="215"/>
      <c r="C203" s="215"/>
      <c r="D203" s="215"/>
      <c r="E203" s="216"/>
      <c r="F203" s="215"/>
      <c r="G203" s="215"/>
      <c r="H203" s="215"/>
      <c r="I203" s="215"/>
      <c r="J203" s="215"/>
      <c r="K203" s="204"/>
      <c r="L203" s="204"/>
      <c r="M203" s="204"/>
      <c r="N203" s="258"/>
      <c r="O203" s="258"/>
      <c r="P203" s="258"/>
      <c r="Q203" s="258"/>
      <c r="R203" s="258"/>
      <c r="S203" s="258"/>
      <c r="T203" s="258"/>
      <c r="U203" s="258"/>
      <c r="V203" s="258"/>
      <c r="W203" s="258"/>
      <c r="X203" s="258"/>
      <c r="Y203" s="258"/>
      <c r="Z203" s="258"/>
      <c r="AA203" s="258"/>
      <c r="AB203" s="250"/>
    </row>
    <row r="204" spans="2:28" ht="26.25" customHeight="1" x14ac:dyDescent="0.25">
      <c r="B204" s="217"/>
      <c r="C204" s="217"/>
      <c r="D204" s="217"/>
      <c r="E204" s="218"/>
      <c r="F204" s="217"/>
      <c r="G204" s="217"/>
      <c r="H204" s="217"/>
      <c r="I204" s="217"/>
      <c r="J204" s="217"/>
      <c r="K204" s="208"/>
      <c r="L204" s="208"/>
      <c r="M204" s="208"/>
      <c r="N204" s="259"/>
      <c r="O204" s="259"/>
      <c r="P204" s="259"/>
      <c r="Q204" s="259"/>
      <c r="R204" s="259"/>
      <c r="S204" s="259"/>
      <c r="T204" s="259"/>
      <c r="U204" s="259"/>
      <c r="V204" s="259"/>
      <c r="W204" s="259"/>
      <c r="X204" s="259"/>
      <c r="Y204" s="259"/>
      <c r="Z204" s="259"/>
      <c r="AA204" s="259"/>
      <c r="AB204" s="251"/>
    </row>
    <row r="205" spans="2:28" ht="26.25" customHeight="1" thickBot="1" x14ac:dyDescent="0.3">
      <c r="B205" s="211"/>
      <c r="C205" s="211"/>
      <c r="D205" s="211"/>
      <c r="E205" s="212"/>
      <c r="F205" s="211"/>
      <c r="G205" s="211"/>
      <c r="H205" s="211"/>
      <c r="I205" s="211"/>
      <c r="J205" s="211"/>
      <c r="K205" s="213"/>
      <c r="L205" s="213"/>
      <c r="M205" s="213"/>
      <c r="N205" s="276"/>
      <c r="O205" s="276"/>
      <c r="P205" s="276"/>
      <c r="Q205" s="276"/>
      <c r="R205" s="276"/>
      <c r="S205" s="276"/>
      <c r="T205" s="276"/>
      <c r="U205" s="276"/>
      <c r="V205" s="276"/>
      <c r="W205" s="276"/>
      <c r="X205" s="276"/>
      <c r="Y205" s="276"/>
      <c r="Z205" s="276"/>
      <c r="AA205" s="276"/>
      <c r="AB205" s="253"/>
    </row>
    <row r="206" spans="2:28" ht="26.25" customHeight="1" x14ac:dyDescent="0.25">
      <c r="B206" s="219"/>
      <c r="C206" s="219"/>
      <c r="D206" s="219"/>
      <c r="E206" s="220"/>
      <c r="F206" s="219"/>
      <c r="G206" s="219"/>
      <c r="H206" s="219"/>
      <c r="I206" s="219"/>
      <c r="J206" s="219"/>
      <c r="K206" s="221"/>
      <c r="L206" s="221"/>
      <c r="M206" s="221"/>
      <c r="N206" s="270"/>
      <c r="O206" s="270"/>
      <c r="P206" s="270"/>
      <c r="Q206" s="277"/>
      <c r="R206" s="277"/>
      <c r="S206" s="270"/>
      <c r="T206" s="277"/>
      <c r="U206" s="277"/>
      <c r="V206" s="277"/>
      <c r="W206" s="277"/>
      <c r="X206" s="277"/>
      <c r="Y206" s="277"/>
      <c r="Z206" s="277"/>
      <c r="AA206" s="277"/>
      <c r="AB206" s="255"/>
    </row>
    <row r="207" spans="2:28" ht="26.25" customHeight="1" x14ac:dyDescent="0.25">
      <c r="B207" s="217"/>
      <c r="C207" s="217"/>
      <c r="D207" s="217"/>
      <c r="E207" s="218"/>
      <c r="F207" s="217"/>
      <c r="G207" s="217"/>
      <c r="H207" s="217"/>
      <c r="I207" s="217"/>
      <c r="J207" s="217"/>
      <c r="K207" s="208"/>
      <c r="L207" s="208"/>
      <c r="M207" s="208"/>
      <c r="N207" s="266"/>
      <c r="O207" s="266"/>
      <c r="P207" s="266"/>
      <c r="Q207" s="259"/>
      <c r="R207" s="259"/>
      <c r="S207" s="266"/>
      <c r="T207" s="259"/>
      <c r="U207" s="259"/>
      <c r="V207" s="259"/>
      <c r="W207" s="259"/>
      <c r="X207" s="259"/>
      <c r="Y207" s="259"/>
      <c r="Z207" s="259"/>
      <c r="AA207" s="259"/>
      <c r="AB207" s="251"/>
    </row>
    <row r="208" spans="2:28" ht="26.25" customHeight="1" thickBot="1" x14ac:dyDescent="0.3">
      <c r="B208" s="223"/>
      <c r="C208" s="223"/>
      <c r="D208" s="223"/>
      <c r="E208" s="224"/>
      <c r="F208" s="223"/>
      <c r="G208" s="223"/>
      <c r="H208" s="223"/>
      <c r="I208" s="223"/>
      <c r="J208" s="223"/>
      <c r="K208" s="225"/>
      <c r="L208" s="225"/>
      <c r="M208" s="225"/>
      <c r="N208" s="275"/>
      <c r="O208" s="275"/>
      <c r="P208" s="275"/>
      <c r="Q208" s="275"/>
      <c r="R208" s="275"/>
      <c r="S208" s="275"/>
      <c r="T208" s="275"/>
      <c r="U208" s="275"/>
      <c r="V208" s="275"/>
      <c r="W208" s="275"/>
      <c r="X208" s="275"/>
      <c r="Y208" s="275"/>
      <c r="Z208" s="275"/>
      <c r="AA208" s="275"/>
      <c r="AB208" s="249"/>
    </row>
    <row r="209" spans="2:28" ht="26.25" customHeight="1" x14ac:dyDescent="0.25">
      <c r="B209" s="215"/>
      <c r="C209" s="215"/>
      <c r="D209" s="215"/>
      <c r="E209" s="216"/>
      <c r="F209" s="215"/>
      <c r="G209" s="215"/>
      <c r="H209" s="215"/>
      <c r="I209" s="215"/>
      <c r="J209" s="215"/>
      <c r="K209" s="204"/>
      <c r="L209" s="204"/>
      <c r="M209" s="204"/>
      <c r="N209" s="204"/>
      <c r="O209" s="204"/>
      <c r="P209" s="204"/>
      <c r="Q209" s="204"/>
      <c r="R209" s="204"/>
      <c r="S209" s="204"/>
      <c r="T209" s="204"/>
      <c r="U209" s="204"/>
      <c r="V209" s="204"/>
      <c r="W209" s="204"/>
      <c r="X209" s="204"/>
      <c r="Y209" s="204"/>
      <c r="Z209" s="204"/>
      <c r="AA209" s="204"/>
      <c r="AB209" s="206"/>
    </row>
    <row r="210" spans="2:28" ht="26.25" customHeight="1" x14ac:dyDescent="0.25">
      <c r="B210" s="217"/>
      <c r="C210" s="217"/>
      <c r="D210" s="217"/>
      <c r="E210" s="218"/>
      <c r="F210" s="217"/>
      <c r="G210" s="217"/>
      <c r="H210" s="217"/>
      <c r="I210" s="217"/>
      <c r="J210" s="217"/>
      <c r="K210" s="208"/>
      <c r="L210" s="208"/>
      <c r="M210" s="208"/>
      <c r="N210" s="208"/>
      <c r="O210" s="208"/>
      <c r="P210" s="208"/>
      <c r="Q210" s="208"/>
      <c r="R210" s="208"/>
      <c r="S210" s="208"/>
      <c r="T210" s="208"/>
      <c r="U210" s="208"/>
      <c r="V210" s="208"/>
      <c r="W210" s="208"/>
      <c r="X210" s="208"/>
      <c r="Y210" s="208"/>
      <c r="Z210" s="208"/>
      <c r="AA210" s="208"/>
      <c r="AB210" s="210"/>
    </row>
    <row r="211" spans="2:28" ht="26.25" customHeight="1" thickBot="1" x14ac:dyDescent="0.3">
      <c r="B211" s="211"/>
      <c r="C211" s="211"/>
      <c r="D211" s="211"/>
      <c r="E211" s="212"/>
      <c r="F211" s="211"/>
      <c r="G211" s="211"/>
      <c r="H211" s="211"/>
      <c r="I211" s="211"/>
      <c r="J211" s="211"/>
      <c r="K211" s="213"/>
      <c r="L211" s="213"/>
      <c r="M211" s="213"/>
      <c r="N211" s="213"/>
      <c r="O211" s="213"/>
      <c r="P211" s="213"/>
      <c r="Q211" s="213"/>
      <c r="R211" s="213"/>
      <c r="S211" s="213"/>
      <c r="T211" s="213"/>
      <c r="U211" s="213"/>
      <c r="V211" s="213"/>
      <c r="W211" s="213"/>
      <c r="X211" s="213"/>
      <c r="Y211" s="213"/>
      <c r="Z211" s="213"/>
      <c r="AA211" s="213"/>
      <c r="AB211" s="214"/>
    </row>
    <row r="212" spans="2:28" ht="26.25" customHeight="1" x14ac:dyDescent="0.25">
      <c r="B212" s="219"/>
      <c r="C212" s="219"/>
      <c r="D212" s="219"/>
      <c r="E212" s="220"/>
      <c r="F212" s="219"/>
      <c r="G212" s="219"/>
      <c r="H212" s="219"/>
      <c r="I212" s="219"/>
      <c r="J212" s="219"/>
      <c r="K212" s="221"/>
      <c r="L212" s="221"/>
      <c r="M212" s="221"/>
      <c r="N212" s="221"/>
      <c r="O212" s="221"/>
      <c r="P212" s="221"/>
      <c r="Q212" s="221"/>
      <c r="R212" s="221"/>
      <c r="S212" s="221"/>
      <c r="T212" s="221"/>
      <c r="U212" s="221"/>
      <c r="V212" s="221"/>
      <c r="W212" s="221"/>
      <c r="X212" s="221"/>
      <c r="Y212" s="221"/>
      <c r="Z212" s="221"/>
      <c r="AA212" s="221"/>
      <c r="AB212" s="222"/>
    </row>
    <row r="213" spans="2:28" ht="26.25" customHeight="1" x14ac:dyDescent="0.25">
      <c r="B213" s="217"/>
      <c r="C213" s="217"/>
      <c r="D213" s="217"/>
      <c r="E213" s="218"/>
      <c r="F213" s="217"/>
      <c r="G213" s="217"/>
      <c r="H213" s="217"/>
      <c r="I213" s="217"/>
      <c r="J213" s="217"/>
      <c r="K213" s="208"/>
      <c r="L213" s="208"/>
      <c r="M213" s="208"/>
      <c r="N213" s="208"/>
      <c r="O213" s="208"/>
      <c r="P213" s="208"/>
      <c r="Q213" s="208"/>
      <c r="R213" s="208"/>
      <c r="S213" s="208"/>
      <c r="T213" s="208"/>
      <c r="U213" s="208"/>
      <c r="V213" s="208"/>
      <c r="W213" s="208"/>
      <c r="X213" s="208"/>
      <c r="Y213" s="208"/>
      <c r="Z213" s="208"/>
      <c r="AA213" s="208"/>
      <c r="AB213" s="210"/>
    </row>
    <row r="214" spans="2:28" ht="26.25" customHeight="1" thickBot="1" x14ac:dyDescent="0.3">
      <c r="B214" s="223"/>
      <c r="C214" s="223"/>
      <c r="D214" s="223"/>
      <c r="E214" s="224"/>
      <c r="F214" s="223"/>
      <c r="G214" s="223"/>
      <c r="H214" s="223"/>
      <c r="I214" s="223"/>
      <c r="J214" s="223"/>
      <c r="K214" s="225"/>
      <c r="L214" s="225"/>
      <c r="M214" s="225"/>
      <c r="N214" s="225"/>
      <c r="O214" s="225"/>
      <c r="P214" s="225"/>
      <c r="Q214" s="225"/>
      <c r="R214" s="225"/>
      <c r="S214" s="225"/>
      <c r="T214" s="225"/>
      <c r="U214" s="225"/>
      <c r="V214" s="225"/>
      <c r="W214" s="225"/>
      <c r="X214" s="225"/>
      <c r="Y214" s="225"/>
      <c r="Z214" s="225"/>
      <c r="AA214" s="225"/>
      <c r="AB214" s="226"/>
    </row>
    <row r="215" spans="2:28" ht="26.25" customHeight="1" x14ac:dyDescent="0.25">
      <c r="B215" s="215"/>
      <c r="C215" s="215"/>
      <c r="D215" s="215"/>
      <c r="E215" s="216"/>
      <c r="F215" s="215"/>
      <c r="G215" s="215"/>
      <c r="H215" s="215"/>
      <c r="I215" s="215"/>
      <c r="J215" s="215"/>
      <c r="K215" s="204"/>
      <c r="L215" s="204"/>
      <c r="M215" s="204"/>
      <c r="N215" s="204"/>
      <c r="O215" s="204"/>
      <c r="P215" s="204"/>
      <c r="Q215" s="204"/>
      <c r="R215" s="204"/>
      <c r="S215" s="204"/>
      <c r="T215" s="204"/>
      <c r="U215" s="204"/>
      <c r="V215" s="204"/>
      <c r="W215" s="204"/>
      <c r="X215" s="204"/>
      <c r="Y215" s="204"/>
      <c r="Z215" s="204"/>
      <c r="AA215" s="204"/>
      <c r="AB215" s="206"/>
    </row>
    <row r="216" spans="2:28" ht="26.25" customHeight="1" x14ac:dyDescent="0.25">
      <c r="B216" s="217"/>
      <c r="C216" s="217"/>
      <c r="D216" s="217"/>
      <c r="E216" s="218"/>
      <c r="F216" s="217"/>
      <c r="G216" s="217"/>
      <c r="H216" s="217"/>
      <c r="I216" s="217"/>
      <c r="J216" s="217"/>
      <c r="K216" s="208"/>
      <c r="L216" s="208"/>
      <c r="M216" s="208"/>
      <c r="N216" s="208"/>
      <c r="O216" s="208"/>
      <c r="P216" s="208"/>
      <c r="Q216" s="208"/>
      <c r="R216" s="208"/>
      <c r="S216" s="208"/>
      <c r="T216" s="208"/>
      <c r="U216" s="208"/>
      <c r="V216" s="208"/>
      <c r="W216" s="208"/>
      <c r="X216" s="208"/>
      <c r="Y216" s="208"/>
      <c r="Z216" s="208"/>
      <c r="AA216" s="208"/>
      <c r="AB216" s="210"/>
    </row>
    <row r="217" spans="2:28" ht="26.25" customHeight="1" thickBot="1" x14ac:dyDescent="0.3">
      <c r="B217" s="211"/>
      <c r="C217" s="211"/>
      <c r="D217" s="211"/>
      <c r="E217" s="212"/>
      <c r="F217" s="211"/>
      <c r="G217" s="211"/>
      <c r="H217" s="211"/>
      <c r="I217" s="211"/>
      <c r="J217" s="211"/>
      <c r="K217" s="213"/>
      <c r="L217" s="213"/>
      <c r="M217" s="213"/>
      <c r="N217" s="213"/>
      <c r="O217" s="213"/>
      <c r="P217" s="213"/>
      <c r="Q217" s="213"/>
      <c r="R217" s="213"/>
      <c r="S217" s="213"/>
      <c r="T217" s="213"/>
      <c r="U217" s="213"/>
      <c r="V217" s="213"/>
      <c r="W217" s="213"/>
      <c r="X217" s="213"/>
      <c r="Y217" s="213"/>
      <c r="Z217" s="213"/>
      <c r="AA217" s="213"/>
      <c r="AB217" s="214"/>
    </row>
    <row r="218" spans="2:28" ht="26.25" customHeight="1" x14ac:dyDescent="0.25">
      <c r="B218" s="219"/>
      <c r="C218" s="219"/>
      <c r="D218" s="219"/>
      <c r="E218" s="220"/>
      <c r="F218" s="219"/>
      <c r="G218" s="219"/>
      <c r="H218" s="219"/>
      <c r="I218" s="219"/>
      <c r="J218" s="219"/>
      <c r="K218" s="221"/>
      <c r="L218" s="221"/>
      <c r="M218" s="221"/>
      <c r="N218" s="221"/>
      <c r="O218" s="221"/>
      <c r="P218" s="221"/>
      <c r="Q218" s="221"/>
      <c r="R218" s="221"/>
      <c r="S218" s="221"/>
      <c r="T218" s="221"/>
      <c r="U218" s="221"/>
      <c r="V218" s="221"/>
      <c r="W218" s="221"/>
      <c r="X218" s="221"/>
      <c r="Y218" s="221"/>
      <c r="Z218" s="221"/>
      <c r="AA218" s="221"/>
      <c r="AB218" s="222"/>
    </row>
    <row r="219" spans="2:28" ht="26.25" customHeight="1" x14ac:dyDescent="0.25">
      <c r="B219" s="217"/>
      <c r="C219" s="217"/>
      <c r="D219" s="217"/>
      <c r="E219" s="218"/>
      <c r="F219" s="217"/>
      <c r="G219" s="217"/>
      <c r="H219" s="217"/>
      <c r="I219" s="217"/>
      <c r="J219" s="217"/>
      <c r="K219" s="208"/>
      <c r="L219" s="208"/>
      <c r="M219" s="208"/>
      <c r="N219" s="208"/>
      <c r="O219" s="208"/>
      <c r="P219" s="208"/>
      <c r="Q219" s="208"/>
      <c r="R219" s="208"/>
      <c r="S219" s="208"/>
      <c r="T219" s="208"/>
      <c r="U219" s="208"/>
      <c r="V219" s="208"/>
      <c r="W219" s="208"/>
      <c r="X219" s="208"/>
      <c r="Y219" s="208"/>
      <c r="Z219" s="208"/>
      <c r="AA219" s="208"/>
      <c r="AB219" s="210"/>
    </row>
    <row r="220" spans="2:28" ht="26.25" customHeight="1" thickBot="1" x14ac:dyDescent="0.3">
      <c r="B220" s="223"/>
      <c r="C220" s="223"/>
      <c r="D220" s="223"/>
      <c r="E220" s="224"/>
      <c r="F220" s="223"/>
      <c r="G220" s="223"/>
      <c r="H220" s="223"/>
      <c r="I220" s="223"/>
      <c r="J220" s="223"/>
      <c r="K220" s="225"/>
      <c r="L220" s="225"/>
      <c r="M220" s="225"/>
      <c r="N220" s="225"/>
      <c r="O220" s="225"/>
      <c r="P220" s="225"/>
      <c r="Q220" s="225"/>
      <c r="R220" s="225"/>
      <c r="S220" s="225"/>
      <c r="T220" s="225"/>
      <c r="U220" s="225"/>
      <c r="V220" s="225"/>
      <c r="W220" s="225"/>
      <c r="X220" s="225"/>
      <c r="Y220" s="225"/>
      <c r="Z220" s="225"/>
      <c r="AA220" s="225"/>
      <c r="AB220" s="226"/>
    </row>
    <row r="221" spans="2:28" ht="26.25" customHeight="1" x14ac:dyDescent="0.25">
      <c r="B221" s="215"/>
      <c r="C221" s="215"/>
      <c r="D221" s="215"/>
      <c r="E221" s="216"/>
      <c r="F221" s="215"/>
      <c r="G221" s="215"/>
      <c r="H221" s="215"/>
      <c r="I221" s="215"/>
      <c r="J221" s="215"/>
      <c r="K221" s="204"/>
      <c r="L221" s="204"/>
      <c r="M221" s="204"/>
      <c r="N221" s="204"/>
      <c r="O221" s="204"/>
      <c r="P221" s="204"/>
      <c r="Q221" s="204"/>
      <c r="R221" s="204"/>
      <c r="S221" s="204"/>
      <c r="T221" s="204"/>
      <c r="U221" s="204"/>
      <c r="V221" s="204"/>
      <c r="W221" s="204"/>
      <c r="X221" s="204"/>
      <c r="Y221" s="204"/>
      <c r="Z221" s="204"/>
      <c r="AA221" s="204"/>
      <c r="AB221" s="206"/>
    </row>
    <row r="222" spans="2:28" ht="26.25" customHeight="1" x14ac:dyDescent="0.25">
      <c r="B222" s="217"/>
      <c r="C222" s="217"/>
      <c r="D222" s="217"/>
      <c r="E222" s="218"/>
      <c r="F222" s="217"/>
      <c r="G222" s="217"/>
      <c r="H222" s="217"/>
      <c r="I222" s="217"/>
      <c r="J222" s="217"/>
      <c r="K222" s="208"/>
      <c r="L222" s="208"/>
      <c r="M222" s="208"/>
      <c r="N222" s="208"/>
      <c r="O222" s="208"/>
      <c r="P222" s="208"/>
      <c r="Q222" s="208"/>
      <c r="R222" s="208"/>
      <c r="S222" s="208"/>
      <c r="T222" s="208"/>
      <c r="U222" s="208"/>
      <c r="V222" s="208"/>
      <c r="W222" s="208"/>
      <c r="X222" s="208"/>
      <c r="Y222" s="208"/>
      <c r="Z222" s="208"/>
      <c r="AA222" s="208"/>
      <c r="AB222" s="210"/>
    </row>
    <row r="223" spans="2:28" ht="26.25" customHeight="1" thickBot="1" x14ac:dyDescent="0.3">
      <c r="B223" s="211"/>
      <c r="C223" s="211"/>
      <c r="D223" s="211"/>
      <c r="E223" s="212"/>
      <c r="F223" s="211"/>
      <c r="G223" s="211"/>
      <c r="H223" s="211"/>
      <c r="I223" s="211"/>
      <c r="J223" s="211"/>
      <c r="K223" s="213"/>
      <c r="L223" s="213"/>
      <c r="M223" s="213"/>
      <c r="N223" s="213"/>
      <c r="O223" s="213"/>
      <c r="P223" s="213"/>
      <c r="Q223" s="213"/>
      <c r="R223" s="213"/>
      <c r="S223" s="213"/>
      <c r="T223" s="213"/>
      <c r="U223" s="213"/>
      <c r="V223" s="213"/>
      <c r="W223" s="213"/>
      <c r="X223" s="213"/>
      <c r="Y223" s="213"/>
      <c r="Z223" s="213"/>
      <c r="AA223" s="213"/>
      <c r="AB223" s="214"/>
    </row>
    <row r="224" spans="2:28" ht="26.25" customHeight="1" x14ac:dyDescent="0.25">
      <c r="B224" s="219"/>
      <c r="C224" s="219"/>
      <c r="D224" s="219"/>
      <c r="E224" s="220"/>
      <c r="F224" s="219"/>
      <c r="G224" s="219"/>
      <c r="H224" s="219"/>
      <c r="I224" s="219"/>
      <c r="J224" s="219"/>
      <c r="K224" s="221"/>
      <c r="L224" s="221"/>
      <c r="M224" s="221"/>
      <c r="N224" s="221"/>
      <c r="O224" s="221"/>
      <c r="P224" s="221"/>
      <c r="Q224" s="221"/>
      <c r="R224" s="221"/>
      <c r="S224" s="221"/>
      <c r="T224" s="221"/>
      <c r="U224" s="221"/>
      <c r="V224" s="221"/>
      <c r="W224" s="221"/>
      <c r="X224" s="221"/>
      <c r="Y224" s="221"/>
      <c r="Z224" s="221"/>
      <c r="AA224" s="221"/>
      <c r="AB224" s="222"/>
    </row>
    <row r="225" spans="2:28" ht="26.25" customHeight="1" x14ac:dyDescent="0.25">
      <c r="B225" s="217"/>
      <c r="C225" s="217"/>
      <c r="D225" s="217"/>
      <c r="E225" s="218"/>
      <c r="F225" s="217"/>
      <c r="G225" s="217"/>
      <c r="H225" s="217"/>
      <c r="I225" s="217"/>
      <c r="J225" s="217"/>
      <c r="K225" s="208"/>
      <c r="L225" s="208"/>
      <c r="M225" s="208"/>
      <c r="N225" s="208"/>
      <c r="O225" s="208"/>
      <c r="P225" s="208"/>
      <c r="Q225" s="208"/>
      <c r="R225" s="208"/>
      <c r="S225" s="208"/>
      <c r="T225" s="208"/>
      <c r="U225" s="208"/>
      <c r="V225" s="208"/>
      <c r="W225" s="208"/>
      <c r="X225" s="208"/>
      <c r="Y225" s="208"/>
      <c r="Z225" s="208"/>
      <c r="AA225" s="208"/>
      <c r="AB225" s="210"/>
    </row>
    <row r="226" spans="2:28" ht="26.25" customHeight="1" thickBot="1" x14ac:dyDescent="0.3">
      <c r="B226" s="223"/>
      <c r="C226" s="223"/>
      <c r="D226" s="223"/>
      <c r="E226" s="224"/>
      <c r="F226" s="223"/>
      <c r="G226" s="223"/>
      <c r="H226" s="223"/>
      <c r="I226" s="223"/>
      <c r="J226" s="223"/>
      <c r="K226" s="225"/>
      <c r="L226" s="225"/>
      <c r="M226" s="225"/>
      <c r="N226" s="225"/>
      <c r="O226" s="225"/>
      <c r="P226" s="225"/>
      <c r="Q226" s="225"/>
      <c r="R226" s="225"/>
      <c r="S226" s="225"/>
      <c r="T226" s="225"/>
      <c r="U226" s="225"/>
      <c r="V226" s="225"/>
      <c r="W226" s="225"/>
      <c r="X226" s="225"/>
      <c r="Y226" s="225"/>
      <c r="Z226" s="225"/>
      <c r="AA226" s="225"/>
      <c r="AB226" s="226"/>
    </row>
    <row r="227" spans="2:28" ht="26.25" customHeight="1" x14ac:dyDescent="0.25">
      <c r="B227" s="215"/>
      <c r="C227" s="215"/>
      <c r="D227" s="215"/>
      <c r="E227" s="216"/>
      <c r="F227" s="215"/>
      <c r="G227" s="215"/>
      <c r="H227" s="215"/>
      <c r="I227" s="215"/>
      <c r="J227" s="215"/>
      <c r="K227" s="204"/>
      <c r="L227" s="204"/>
      <c r="M227" s="204"/>
      <c r="N227" s="204"/>
      <c r="O227" s="204"/>
      <c r="P227" s="204"/>
      <c r="Q227" s="204"/>
      <c r="R227" s="204"/>
      <c r="S227" s="204"/>
      <c r="T227" s="204"/>
      <c r="U227" s="204"/>
      <c r="V227" s="204"/>
      <c r="W227" s="204"/>
      <c r="X227" s="204"/>
      <c r="Y227" s="204"/>
      <c r="Z227" s="204"/>
      <c r="AA227" s="204"/>
      <c r="AB227" s="206"/>
    </row>
    <row r="228" spans="2:28" ht="26.25" customHeight="1" x14ac:dyDescent="0.25">
      <c r="B228" s="217"/>
      <c r="C228" s="217"/>
      <c r="D228" s="217"/>
      <c r="E228" s="218"/>
      <c r="F228" s="217"/>
      <c r="G228" s="217"/>
      <c r="H228" s="217"/>
      <c r="I228" s="217"/>
      <c r="J228" s="217"/>
      <c r="K228" s="208"/>
      <c r="L228" s="208"/>
      <c r="M228" s="208"/>
      <c r="N228" s="208"/>
      <c r="O228" s="208"/>
      <c r="P228" s="208"/>
      <c r="Q228" s="208"/>
      <c r="R228" s="208"/>
      <c r="S228" s="208"/>
      <c r="T228" s="208"/>
      <c r="U228" s="208"/>
      <c r="V228" s="208"/>
      <c r="W228" s="208"/>
      <c r="X228" s="208"/>
      <c r="Y228" s="208"/>
      <c r="Z228" s="208"/>
      <c r="AA228" s="208"/>
      <c r="AB228" s="210"/>
    </row>
    <row r="229" spans="2:28" ht="26.25" customHeight="1" thickBot="1" x14ac:dyDescent="0.3">
      <c r="B229" s="211"/>
      <c r="C229" s="211"/>
      <c r="D229" s="211"/>
      <c r="E229" s="212"/>
      <c r="F229" s="211"/>
      <c r="G229" s="211"/>
      <c r="H229" s="211"/>
      <c r="I229" s="211"/>
      <c r="J229" s="211"/>
      <c r="K229" s="213"/>
      <c r="L229" s="213"/>
      <c r="M229" s="213"/>
      <c r="N229" s="213"/>
      <c r="O229" s="213"/>
      <c r="P229" s="213"/>
      <c r="Q229" s="213"/>
      <c r="R229" s="213"/>
      <c r="S229" s="213"/>
      <c r="T229" s="213"/>
      <c r="U229" s="213"/>
      <c r="V229" s="213"/>
      <c r="W229" s="213"/>
      <c r="X229" s="213"/>
      <c r="Y229" s="213"/>
      <c r="Z229" s="213"/>
      <c r="AA229" s="213"/>
      <c r="AB229" s="214"/>
    </row>
    <row r="230" spans="2:28" ht="26.25" customHeight="1" x14ac:dyDescent="0.25">
      <c r="B230" s="219"/>
      <c r="C230" s="219"/>
      <c r="D230" s="219"/>
      <c r="E230" s="220"/>
      <c r="F230" s="219"/>
      <c r="G230" s="219"/>
      <c r="H230" s="219"/>
      <c r="I230" s="219"/>
      <c r="J230" s="219"/>
      <c r="K230" s="221"/>
      <c r="L230" s="221"/>
      <c r="M230" s="221"/>
      <c r="N230" s="221"/>
      <c r="O230" s="221"/>
      <c r="P230" s="221"/>
      <c r="Q230" s="221"/>
      <c r="R230" s="221"/>
      <c r="S230" s="221"/>
      <c r="T230" s="221"/>
      <c r="U230" s="221"/>
      <c r="V230" s="221"/>
      <c r="W230" s="221"/>
      <c r="X230" s="221"/>
      <c r="Y230" s="221"/>
      <c r="Z230" s="221"/>
      <c r="AA230" s="221"/>
      <c r="AB230" s="222"/>
    </row>
    <row r="231" spans="2:28" ht="26.25" customHeight="1" x14ac:dyDescent="0.25">
      <c r="B231" s="217"/>
      <c r="C231" s="217"/>
      <c r="D231" s="217"/>
      <c r="E231" s="218"/>
      <c r="F231" s="217"/>
      <c r="G231" s="217"/>
      <c r="H231" s="217"/>
      <c r="I231" s="217"/>
      <c r="J231" s="217"/>
      <c r="K231" s="208"/>
      <c r="L231" s="208"/>
      <c r="M231" s="208"/>
      <c r="N231" s="208"/>
      <c r="O231" s="208"/>
      <c r="P231" s="208"/>
      <c r="Q231" s="208"/>
      <c r="R231" s="208"/>
      <c r="S231" s="208"/>
      <c r="T231" s="208"/>
      <c r="U231" s="208"/>
      <c r="V231" s="208"/>
      <c r="W231" s="208"/>
      <c r="X231" s="208"/>
      <c r="Y231" s="208"/>
      <c r="Z231" s="208"/>
      <c r="AA231" s="208"/>
      <c r="AB231" s="210"/>
    </row>
    <row r="232" spans="2:28" ht="26.25" customHeight="1" thickBot="1" x14ac:dyDescent="0.3">
      <c r="B232" s="223"/>
      <c r="C232" s="223"/>
      <c r="D232" s="223"/>
      <c r="E232" s="224"/>
      <c r="F232" s="223"/>
      <c r="G232" s="223"/>
      <c r="H232" s="223"/>
      <c r="I232" s="223"/>
      <c r="J232" s="223"/>
      <c r="K232" s="225"/>
      <c r="L232" s="225"/>
      <c r="M232" s="225"/>
      <c r="N232" s="225"/>
      <c r="O232" s="225"/>
      <c r="P232" s="225"/>
      <c r="Q232" s="225"/>
      <c r="R232" s="225"/>
      <c r="S232" s="225"/>
      <c r="T232" s="225"/>
      <c r="U232" s="225"/>
      <c r="V232" s="225"/>
      <c r="W232" s="225"/>
      <c r="X232" s="225"/>
      <c r="Y232" s="225"/>
      <c r="Z232" s="225"/>
      <c r="AA232" s="225"/>
      <c r="AB232" s="226"/>
    </row>
    <row r="233" spans="2:28" ht="26.25" customHeight="1" x14ac:dyDescent="0.25">
      <c r="B233" s="215"/>
      <c r="C233" s="215"/>
      <c r="D233" s="215"/>
      <c r="E233" s="216"/>
      <c r="F233" s="215"/>
      <c r="G233" s="215"/>
      <c r="H233" s="215"/>
      <c r="I233" s="215"/>
      <c r="J233" s="215"/>
      <c r="K233" s="204"/>
      <c r="L233" s="204"/>
      <c r="M233" s="204"/>
      <c r="N233" s="204"/>
      <c r="O233" s="204"/>
      <c r="P233" s="204"/>
      <c r="Q233" s="204"/>
      <c r="R233" s="204"/>
      <c r="S233" s="204"/>
      <c r="T233" s="204"/>
      <c r="U233" s="204"/>
      <c r="V233" s="204"/>
      <c r="W233" s="204"/>
      <c r="X233" s="204"/>
      <c r="Y233" s="204"/>
      <c r="Z233" s="204"/>
      <c r="AA233" s="204"/>
      <c r="AB233" s="206"/>
    </row>
    <row r="234" spans="2:28" ht="26.25" customHeight="1" x14ac:dyDescent="0.25">
      <c r="B234" s="217"/>
      <c r="C234" s="217"/>
      <c r="D234" s="217"/>
      <c r="E234" s="218"/>
      <c r="F234" s="217"/>
      <c r="G234" s="217"/>
      <c r="H234" s="217"/>
      <c r="I234" s="217"/>
      <c r="J234" s="217"/>
      <c r="K234" s="208"/>
      <c r="L234" s="208"/>
      <c r="M234" s="208"/>
      <c r="N234" s="208"/>
      <c r="O234" s="208"/>
      <c r="P234" s="208"/>
      <c r="Q234" s="208"/>
      <c r="R234" s="208"/>
      <c r="S234" s="208"/>
      <c r="T234" s="208"/>
      <c r="U234" s="208"/>
      <c r="V234" s="208"/>
      <c r="W234" s="208"/>
      <c r="X234" s="208"/>
      <c r="Y234" s="208"/>
      <c r="Z234" s="208"/>
      <c r="AA234" s="208"/>
      <c r="AB234" s="210"/>
    </row>
    <row r="235" spans="2:28" ht="26.25" customHeight="1" thickBot="1" x14ac:dyDescent="0.3">
      <c r="B235" s="211"/>
      <c r="C235" s="211"/>
      <c r="D235" s="211"/>
      <c r="E235" s="212"/>
      <c r="F235" s="211"/>
      <c r="G235" s="211"/>
      <c r="H235" s="211"/>
      <c r="I235" s="211"/>
      <c r="J235" s="211"/>
      <c r="K235" s="213"/>
      <c r="L235" s="213"/>
      <c r="M235" s="213"/>
      <c r="N235" s="213"/>
      <c r="O235" s="213"/>
      <c r="P235" s="213"/>
      <c r="Q235" s="213"/>
      <c r="R235" s="213"/>
      <c r="S235" s="213"/>
      <c r="T235" s="213"/>
      <c r="U235" s="213"/>
      <c r="V235" s="213"/>
      <c r="W235" s="213"/>
      <c r="X235" s="213"/>
      <c r="Y235" s="213"/>
      <c r="Z235" s="213"/>
      <c r="AA235" s="213"/>
      <c r="AB235" s="214"/>
    </row>
    <row r="236" spans="2:28" ht="26.25" customHeight="1" x14ac:dyDescent="0.25">
      <c r="B236" s="219"/>
      <c r="C236" s="219"/>
      <c r="D236" s="219"/>
      <c r="E236" s="220"/>
      <c r="F236" s="219"/>
      <c r="G236" s="219"/>
      <c r="H236" s="219"/>
      <c r="I236" s="219"/>
      <c r="J236" s="219"/>
      <c r="K236" s="221"/>
      <c r="L236" s="221"/>
      <c r="M236" s="221"/>
      <c r="N236" s="221"/>
      <c r="O236" s="221"/>
      <c r="P236" s="221"/>
      <c r="Q236" s="221"/>
      <c r="R236" s="221"/>
      <c r="S236" s="221"/>
      <c r="T236" s="221"/>
      <c r="U236" s="221"/>
      <c r="V236" s="221"/>
      <c r="W236" s="221"/>
      <c r="X236" s="221"/>
      <c r="Y236" s="221"/>
      <c r="Z236" s="221"/>
      <c r="AA236" s="221"/>
      <c r="AB236" s="222"/>
    </row>
    <row r="237" spans="2:28" ht="26.25" customHeight="1" x14ac:dyDescent="0.25">
      <c r="B237" s="217"/>
      <c r="C237" s="217"/>
      <c r="D237" s="217"/>
      <c r="E237" s="218"/>
      <c r="F237" s="217"/>
      <c r="G237" s="217"/>
      <c r="H237" s="217"/>
      <c r="I237" s="217"/>
      <c r="J237" s="217"/>
      <c r="K237" s="208"/>
      <c r="L237" s="208"/>
      <c r="M237" s="208"/>
      <c r="N237" s="208"/>
      <c r="O237" s="208"/>
      <c r="P237" s="208"/>
      <c r="Q237" s="208"/>
      <c r="R237" s="208"/>
      <c r="S237" s="208"/>
      <c r="T237" s="208"/>
      <c r="U237" s="208"/>
      <c r="V237" s="208"/>
      <c r="W237" s="208"/>
      <c r="X237" s="208"/>
      <c r="Y237" s="208"/>
      <c r="Z237" s="208"/>
      <c r="AA237" s="208"/>
      <c r="AB237" s="210"/>
    </row>
    <row r="238" spans="2:28" ht="26.25" customHeight="1" thickBot="1" x14ac:dyDescent="0.3">
      <c r="B238" s="211"/>
      <c r="C238" s="211"/>
      <c r="D238" s="211"/>
      <c r="E238" s="212"/>
      <c r="F238" s="211"/>
      <c r="G238" s="211"/>
      <c r="H238" s="211"/>
      <c r="I238" s="211"/>
      <c r="J238" s="223"/>
      <c r="K238" s="213"/>
      <c r="L238" s="213"/>
      <c r="M238" s="213"/>
      <c r="N238" s="213"/>
      <c r="O238" s="213"/>
      <c r="P238" s="213"/>
      <c r="Q238" s="213"/>
      <c r="R238" s="213"/>
      <c r="S238" s="213"/>
      <c r="T238" s="213"/>
      <c r="U238" s="213"/>
      <c r="V238" s="213"/>
      <c r="W238" s="213"/>
      <c r="X238" s="213"/>
      <c r="Y238" s="213"/>
      <c r="Z238" s="213"/>
      <c r="AA238" s="213"/>
      <c r="AB238" s="214"/>
    </row>
    <row r="239" spans="2:28" x14ac:dyDescent="0.25">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106"/>
    </row>
    <row r="240" spans="2:28" x14ac:dyDescent="0.25">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106"/>
    </row>
    <row r="241" spans="2:28" x14ac:dyDescent="0.25">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106"/>
    </row>
    <row r="242" spans="2:28" x14ac:dyDescent="0.25">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106"/>
    </row>
    <row r="243" spans="2:28" x14ac:dyDescent="0.25">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106"/>
    </row>
    <row r="244" spans="2:28" x14ac:dyDescent="0.25">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106"/>
    </row>
    <row r="245" spans="2:28" x14ac:dyDescent="0.25">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106"/>
    </row>
    <row r="246" spans="2:28" x14ac:dyDescent="0.25">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106"/>
    </row>
    <row r="247" spans="2:28" ht="15.75" thickBot="1" x14ac:dyDescent="0.3">
      <c r="B247" s="186"/>
      <c r="C247" s="186"/>
      <c r="D247" s="186"/>
      <c r="E247" s="186"/>
      <c r="F247" s="186"/>
      <c r="G247" s="186"/>
      <c r="H247" s="186"/>
      <c r="I247" s="186"/>
      <c r="J247" s="186"/>
      <c r="K247" s="186"/>
      <c r="L247" s="186"/>
      <c r="M247" s="186"/>
      <c r="N247" s="186"/>
      <c r="O247" s="186"/>
      <c r="P247" s="186"/>
      <c r="Q247" s="186"/>
      <c r="R247" s="186"/>
      <c r="S247" s="186"/>
      <c r="T247" s="186"/>
      <c r="U247" s="186"/>
      <c r="V247" s="186"/>
      <c r="W247" s="186"/>
      <c r="X247" s="186"/>
      <c r="Y247" s="186"/>
      <c r="Z247" s="186"/>
      <c r="AA247" s="186"/>
      <c r="AB247" s="187"/>
    </row>
    <row r="285" spans="6:6" x14ac:dyDescent="0.25">
      <c r="F285" s="278"/>
    </row>
    <row r="286" spans="6:6" x14ac:dyDescent="0.25">
      <c r="F286" s="278" t="s">
        <v>858</v>
      </c>
    </row>
    <row r="287" spans="6:6" x14ac:dyDescent="0.25">
      <c r="F287" s="278" t="s">
        <v>859</v>
      </c>
    </row>
  </sheetData>
  <mergeCells count="17">
    <mergeCell ref="N6:AB6"/>
    <mergeCell ref="D2:E2"/>
    <mergeCell ref="D3:E3"/>
    <mergeCell ref="D4:E4"/>
    <mergeCell ref="F4:M4"/>
    <mergeCell ref="B6:J6"/>
    <mergeCell ref="B2:C4"/>
    <mergeCell ref="F2:M2"/>
    <mergeCell ref="F3:M3"/>
    <mergeCell ref="B5:AB5"/>
    <mergeCell ref="N2:R2"/>
    <mergeCell ref="N3:R3"/>
    <mergeCell ref="N4:R4"/>
    <mergeCell ref="S2:AB2"/>
    <mergeCell ref="S3:AB3"/>
    <mergeCell ref="S4:AB4"/>
    <mergeCell ref="K6:M6"/>
  </mergeCells>
  <dataValidations count="1">
    <dataValidation type="list" allowBlank="1" showInputMessage="1" showErrorMessage="1" sqref="E8:E238" xr:uid="{00000000-0002-0000-0800-000000000000}">
      <formula1>$F$286:$F$287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'0 - CRITERIOS'!$E$111:$E$113</xm:f>
          </x14:formula1>
          <xm:sqref>M9:M18</xm:sqref>
        </x14:dataValidation>
        <x14:dataValidation type="list" allowBlank="1" showInputMessage="1" showErrorMessage="1" xr:uid="{00000000-0002-0000-0800-000002000000}">
          <x14:formula1>
            <xm:f>Hoja4!$A$4:$A$5</xm:f>
          </x14:formula1>
          <xm:sqref>J8:J1048576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812B06CFFA5BE4C8E0AFDF7C9DB6E89" ma:contentTypeVersion="7" ma:contentTypeDescription="Crear nuevo documento." ma:contentTypeScope="" ma:versionID="4b1ec7637f8c130b2256562262dd6887">
  <xsd:schema xmlns:xsd="http://www.w3.org/2001/XMLSchema" xmlns:xs="http://www.w3.org/2001/XMLSchema" xmlns:p="http://schemas.microsoft.com/office/2006/metadata/properties" xmlns:ns3="fae13273-a1d7-4e8c-bf00-4c820b8883a7" targetNamespace="http://schemas.microsoft.com/office/2006/metadata/properties" ma:root="true" ma:fieldsID="29a8c2896d0b1693cd2f5a375dd43cd5" ns3:_="">
    <xsd:import namespace="fae13273-a1d7-4e8c-bf00-4c820b8883a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e13273-a1d7-4e8c-bf00-4c820b8883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c D A A B Q S w M E F A A C A A g A U a X r U B q T h p W n A A A A + A A A A B I A H A B D b 2 5 m a W c v U G F j a 2 F n Z S 5 4 b W w g o h g A K K A U A A A A A A A A A A A A A A A A A A A A A A A A A A A A h Y / R C o I w G I V f R X b v p i t h y O + 8 8 D Y p C K L b M Z e O d I a b z X f r o k f q F R L K 6 q 7 L c / g O f O d x u 0 M + d W 1 w V Y P V v c l Q j C M U K C P 7 S p s 6 Q 6 M 7 h Q z l H H Z C n k W t g h k 2 N p 2 s z l D j 3 C U l x H u P / Q r 3 Q 0 1 o F M X k W G 7 2 s l G d C L W x T h i p 0 G d V / V 8 h D o e X D K e Y U Z y w h G G 6 j o E s N Z T a f B E 6 G + M I y E 8 J x d i 6 c V B c 2 b D Y A l k i k P c L / g R Q S w M E F A A C A A g A U a X r 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G l 6 1 A o i k e 4 D g A A A B E A A A A T A B w A R m 9 y b X V s Y X M v U 2 V j d G l v b j E u b S C i G A A o o B Q A A A A A A A A A A A A A A A A A A A A A A A A A A A A r T k 0 u y c z P U w i G 0 I b W A F B L A Q I t A B Q A A g A I A F G l 6 1 A a k 4 a V p w A A A P g A A A A S A A A A A A A A A A A A A A A A A A A A A A B D b 2 5 m a W c v U G F j a 2 F n Z S 5 4 b W x Q S w E C L Q A U A A I A C A B R p e t Q D 8 r p q 6 Q A A A D p A A A A E w A A A A A A A A A A A A A A A A D z A A A A W 0 N v b n R l b n R f V H l w Z X N d L n h t b F B L A Q I t A B Q A A g A I A F G l 6 1 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3 5 r / F M 7 w I S I R t 0 N K + t T I w A A A A A A I A A A A A A B B m A A A A A Q A A I A A A A M p V A 4 E / u / J 2 u l y / J I / N q h h 8 z x I A L 7 + d l 2 a s 0 V u + F x j z A A A A A A 6 A A A A A A g A A I A A A A H 0 k R M d / Y o 1 k r 2 O r V c I S 4 w K Y l s k e M u N k B P e K q O Q Y 1 q X e U A A A A C J v J N F i 5 M w D e J T G j P 3 F s M 8 p Z z k V b 1 L b / p c Q s j l b M 8 E 7 U z w l 1 R V t 7 / 6 Y u 5 l a 0 / y Y g v S W b B 4 O l 5 6 b K i t B 8 h E U t q g I K / 3 K Q u 9 I C o a B y l h k T F N z Q A A A A K G e J t M W i F r 4 C X b p N h g w 4 0 V 3 q O I V X s 3 K h M K f T G L B 0 R 0 U L h Y O x c c E X 0 2 a / 1 a l b m S 9 n 9 I 4 Z C m L 1 m k 0 n e U x i z I a m d A = < / D a t a M a s h u p > 
</file>

<file path=customXml/itemProps1.xml><?xml version="1.0" encoding="utf-8"?>
<ds:datastoreItem xmlns:ds="http://schemas.openxmlformats.org/officeDocument/2006/customXml" ds:itemID="{1CB02AD7-7B12-4A18-A299-29AD7EE2B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e13273-a1d7-4e8c-bf00-4c820b8883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6D7310-824E-4200-A37E-B83843B46294}">
  <ds:schemaRefs>
    <ds:schemaRef ds:uri="http://schemas.microsoft.com/sharepoint/v3/contenttype/forms"/>
  </ds:schemaRefs>
</ds:datastoreItem>
</file>

<file path=customXml/itemProps3.xml><?xml version="1.0" encoding="utf-8"?>
<ds:datastoreItem xmlns:ds="http://schemas.openxmlformats.org/officeDocument/2006/customXml" ds:itemID="{FDD6C3B8-DA87-44A7-AA36-439885078901}">
  <ds:schemaRefs>
    <ds:schemaRef ds:uri="http://purl.org/dc/terms/"/>
    <ds:schemaRef ds:uri="http://schemas.openxmlformats.org/package/2006/metadata/core-properties"/>
    <ds:schemaRef ds:uri="http://purl.org/dc/dcmitype/"/>
    <ds:schemaRef ds:uri="http://schemas.microsoft.com/office/infopath/2007/PartnerControls"/>
    <ds:schemaRef ds:uri="fae13273-a1d7-4e8c-bf00-4c820b8883a7"/>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F78D9840-F87A-4CE3-A240-4C72C3B1E4D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0 - CRITERIOS</vt:lpstr>
      <vt:lpstr>POLÍTICA</vt:lpstr>
      <vt:lpstr>2 - CONTEXTO</vt:lpstr>
      <vt:lpstr>3-IDENTIFICACIÓN DEL RIESGO</vt:lpstr>
      <vt:lpstr>4-VALORACIÓN DEL RIESGO</vt:lpstr>
      <vt:lpstr>5-CONTROLES</vt:lpstr>
      <vt:lpstr>MAPA DE RIESGOS DE GESTIÓN</vt:lpstr>
      <vt:lpstr>Anexo 1 Modificaciones</vt:lpstr>
      <vt:lpstr>Anexo 2 Reporte Materialización</vt:lpstr>
      <vt:lpstr>Hoja4</vt:lpstr>
      <vt:lpstr>Anexo 3 Report Acciones Prevent</vt:lpstr>
      <vt:lpstr>Anexo 4 Informe de Monitoreo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2021-03-04T00:46:22Z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0x010100D812B06CFFA5BE4C8E0AFDF7C9DB6E89</vt:lpwstr>
  </property>
</Properties>
</file>